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7665"/>
  </bookViews>
  <sheets>
    <sheet name="Hoja1" sheetId="10" r:id="rId1"/>
  </sheets>
  <definedNames>
    <definedName name="_xlnm.Print_Titles" localSheetId="0">Hoja1!$1:$6</definedName>
  </definedNames>
  <calcPr calcId="145621"/>
</workbook>
</file>

<file path=xl/calcChain.xml><?xml version="1.0" encoding="utf-8"?>
<calcChain xmlns="http://schemas.openxmlformats.org/spreadsheetml/2006/main">
  <c r="D73" i="10" l="1"/>
  <c r="Q73" i="10"/>
  <c r="D74" i="10"/>
  <c r="P27" i="10"/>
  <c r="O27" i="10"/>
  <c r="N27" i="10"/>
  <c r="M27" i="10"/>
  <c r="L27" i="10"/>
  <c r="K27" i="10"/>
  <c r="J27" i="10"/>
  <c r="I27" i="10"/>
  <c r="H27" i="10"/>
  <c r="G27" i="10"/>
  <c r="F27" i="10"/>
  <c r="E27" i="10"/>
  <c r="Q26" i="10"/>
  <c r="Q25" i="10"/>
  <c r="P30" i="10"/>
  <c r="O30" i="10"/>
  <c r="N30" i="10"/>
  <c r="M30" i="10"/>
  <c r="L30" i="10"/>
  <c r="K30" i="10"/>
  <c r="J30" i="10"/>
  <c r="I30" i="10"/>
  <c r="H30" i="10"/>
  <c r="G30" i="10"/>
  <c r="F30" i="10"/>
  <c r="E30" i="10"/>
  <c r="Q22" i="10"/>
  <c r="E23" i="10"/>
  <c r="E24" i="10" s="1"/>
  <c r="P21" i="10"/>
  <c r="O21" i="10"/>
  <c r="N21" i="10"/>
  <c r="M21" i="10"/>
  <c r="L21" i="10"/>
  <c r="K21" i="10"/>
  <c r="J21" i="10"/>
  <c r="I21" i="10"/>
  <c r="H21" i="10"/>
  <c r="G21" i="10"/>
  <c r="F21" i="10"/>
  <c r="E21" i="10"/>
  <c r="Q20" i="10"/>
  <c r="D20" i="10"/>
  <c r="Q19" i="10"/>
  <c r="D19" i="10"/>
  <c r="Q18" i="10"/>
  <c r="D18" i="10"/>
  <c r="Q17" i="10"/>
  <c r="D17" i="10"/>
  <c r="Q16" i="10"/>
  <c r="D16" i="10"/>
  <c r="Q15" i="10"/>
  <c r="D15" i="10"/>
  <c r="P24" i="10"/>
  <c r="O24" i="10"/>
  <c r="N24" i="10"/>
  <c r="M24" i="10"/>
  <c r="L24" i="10"/>
  <c r="K24" i="10"/>
  <c r="J24" i="10"/>
  <c r="I24" i="10"/>
  <c r="H24" i="10"/>
  <c r="G24" i="10"/>
  <c r="F24" i="10"/>
  <c r="P74" i="10"/>
  <c r="O74" i="10"/>
  <c r="N74" i="10"/>
  <c r="M74" i="10"/>
  <c r="L74" i="10"/>
  <c r="K74" i="10"/>
  <c r="J74" i="10"/>
  <c r="I74" i="10"/>
  <c r="H74" i="10"/>
  <c r="G74" i="10"/>
  <c r="F74" i="10"/>
  <c r="E74" i="10"/>
  <c r="D69" i="10"/>
  <c r="D68" i="10"/>
  <c r="D67" i="10"/>
  <c r="D66" i="10"/>
  <c r="D65" i="10"/>
  <c r="D64" i="10"/>
  <c r="D63" i="10"/>
  <c r="D62" i="10"/>
  <c r="D61" i="10"/>
  <c r="D60" i="10"/>
  <c r="D59" i="10"/>
  <c r="D58" i="10"/>
  <c r="D57" i="10"/>
  <c r="P14" i="10"/>
  <c r="O14" i="10"/>
  <c r="N14" i="10"/>
  <c r="M14" i="10"/>
  <c r="L14" i="10"/>
  <c r="K14" i="10"/>
  <c r="J14" i="10"/>
  <c r="I14" i="10"/>
  <c r="H14" i="10"/>
  <c r="G14" i="10"/>
  <c r="F14" i="10"/>
  <c r="E14" i="10"/>
  <c r="D13" i="10"/>
  <c r="Q13" i="10" s="1"/>
  <c r="D12" i="10"/>
  <c r="D11" i="10"/>
  <c r="D10" i="10"/>
  <c r="D8" i="10"/>
  <c r="Q32" i="10"/>
  <c r="Q33" i="10"/>
  <c r="Q34" i="10"/>
  <c r="Q35" i="10"/>
  <c r="Q36" i="10"/>
  <c r="Q37" i="10"/>
  <c r="Q38" i="10"/>
  <c r="Q39" i="10"/>
  <c r="Q40" i="10"/>
  <c r="Q41" i="10"/>
  <c r="Q42" i="10"/>
  <c r="Q43" i="10"/>
  <c r="Q44" i="10"/>
  <c r="Q45" i="10"/>
  <c r="Q46" i="10"/>
  <c r="Q47" i="10"/>
  <c r="Q48" i="10"/>
  <c r="Q49" i="10"/>
  <c r="Q50" i="10"/>
  <c r="Q51" i="10"/>
  <c r="Q52" i="10"/>
  <c r="Q53" i="10"/>
  <c r="Q54" i="10"/>
  <c r="Q55" i="10"/>
  <c r="Q56" i="10"/>
  <c r="Q57" i="10"/>
  <c r="Q58" i="10"/>
  <c r="Q59" i="10"/>
  <c r="Q60" i="10"/>
  <c r="Q61" i="10"/>
  <c r="Q62" i="10"/>
  <c r="Q63" i="10"/>
  <c r="Q64" i="10"/>
  <c r="Q65" i="10"/>
  <c r="Q66" i="10"/>
  <c r="Q67" i="10"/>
  <c r="Q68" i="10"/>
  <c r="Q69" i="10"/>
  <c r="Q70" i="10"/>
  <c r="Q71" i="10"/>
  <c r="Q72" i="10"/>
  <c r="Q31" i="10"/>
  <c r="Q8" i="10"/>
  <c r="Q9" i="10"/>
  <c r="Q10" i="10"/>
  <c r="Q11" i="10"/>
  <c r="Q12" i="10"/>
  <c r="Q7" i="10"/>
  <c r="D56" i="10"/>
  <c r="D55" i="10"/>
  <c r="D53" i="10"/>
  <c r="D52" i="10"/>
  <c r="D51" i="10"/>
  <c r="D49" i="10"/>
  <c r="D48" i="10"/>
  <c r="D70" i="10"/>
  <c r="D71" i="10"/>
  <c r="D72" i="10"/>
  <c r="D37" i="10"/>
  <c r="D47" i="10"/>
  <c r="D46" i="10"/>
  <c r="D45" i="10"/>
  <c r="D44" i="10"/>
  <c r="D43" i="10"/>
  <c r="D42" i="10"/>
  <c r="D41" i="10"/>
  <c r="D40" i="10"/>
  <c r="D39" i="10"/>
  <c r="D38" i="10"/>
  <c r="D36" i="10"/>
  <c r="D35" i="10"/>
  <c r="D34" i="10"/>
  <c r="D33" i="10"/>
  <c r="D32" i="10"/>
  <c r="D31" i="10"/>
  <c r="E75" i="10" l="1"/>
  <c r="K75" i="10"/>
  <c r="Q23" i="10"/>
  <c r="Q24" i="10" s="1"/>
  <c r="G75" i="10"/>
  <c r="O75" i="10"/>
  <c r="I75" i="10"/>
  <c r="J75" i="10"/>
  <c r="P75" i="10"/>
  <c r="H75" i="10"/>
  <c r="M75" i="10"/>
  <c r="F75" i="10"/>
  <c r="N75" i="10"/>
  <c r="L75" i="10"/>
  <c r="Q27" i="10"/>
  <c r="Q74" i="10"/>
  <c r="Q75" i="10" s="1"/>
  <c r="Q29" i="10"/>
  <c r="Q30" i="10" s="1"/>
  <c r="D21" i="10"/>
  <c r="Q21" i="10"/>
  <c r="Q14" i="10"/>
  <c r="D14" i="10"/>
  <c r="D75" i="10" l="1"/>
</calcChain>
</file>

<file path=xl/sharedStrings.xml><?xml version="1.0" encoding="utf-8"?>
<sst xmlns="http://schemas.openxmlformats.org/spreadsheetml/2006/main" count="156" uniqueCount="150">
  <si>
    <t>NOMBRE</t>
  </si>
  <si>
    <t>RENGLON y NO. DE CONTRATO</t>
  </si>
  <si>
    <t>NO.</t>
  </si>
  <si>
    <t xml:space="preserve">VALOR CONTRATO ANUAL </t>
  </si>
  <si>
    <t>TOTAL  RENGLON 184</t>
  </si>
  <si>
    <t>TOTAL  RENGLON 183</t>
  </si>
  <si>
    <t>TOTAL  RENGLON 189</t>
  </si>
  <si>
    <t xml:space="preserve">TOTAL </t>
  </si>
  <si>
    <t>CUARTO PAGO</t>
  </si>
  <si>
    <t>QUINTO PAGO</t>
  </si>
  <si>
    <t>SEXTO PAGO</t>
  </si>
  <si>
    <t>NOVENO PAGO</t>
  </si>
  <si>
    <t>GRAN TOTAL</t>
  </si>
  <si>
    <t>TOTAL  RENGLON 185</t>
  </si>
  <si>
    <t>Julio</t>
  </si>
  <si>
    <t>Marzo</t>
  </si>
  <si>
    <t>Abril</t>
  </si>
  <si>
    <t>Mayo</t>
  </si>
  <si>
    <t>Junio</t>
  </si>
  <si>
    <t>Agosto</t>
  </si>
  <si>
    <t>Septiembre</t>
  </si>
  <si>
    <t>Octubre</t>
  </si>
  <si>
    <t>Noviembre</t>
  </si>
  <si>
    <t>Diciembre</t>
  </si>
  <si>
    <t>SEGUNDO PAGO</t>
  </si>
  <si>
    <t>TERCER PAGO</t>
  </si>
  <si>
    <t>SEPTIEMO PAGO</t>
  </si>
  <si>
    <t>OCTAVO PAGO</t>
  </si>
  <si>
    <t>DECIMO PAGO</t>
  </si>
  <si>
    <t>Enero</t>
  </si>
  <si>
    <t>Febrero</t>
  </si>
  <si>
    <t>DECIMO PRIMER PAGO</t>
  </si>
  <si>
    <t>DECIMO SEGUNGO PAGO</t>
  </si>
  <si>
    <t>Félix Giovanni Arroyo Escobar</t>
  </si>
  <si>
    <t>José Román Solis Mejicano</t>
  </si>
  <si>
    <t>Oscar Estuardo Recinos Aldana</t>
  </si>
  <si>
    <t>Carlos  Arturo Valdés Monteflores</t>
  </si>
  <si>
    <t>Ana Laura Ramirez Portillo</t>
  </si>
  <si>
    <t>Anny Elvira Méndez Pellecer</t>
  </si>
  <si>
    <t xml:space="preserve">Linda Jaquelin Claudeth Chavarria Gonzalez </t>
  </si>
  <si>
    <t>Fredy Leopoldo López Robles</t>
  </si>
  <si>
    <t>Mirna Lissette Asencio González</t>
  </si>
  <si>
    <t>Guillermo Arturo García Ramírez</t>
  </si>
  <si>
    <t xml:space="preserve">Crista Mishelle Villatoro Duarte </t>
  </si>
  <si>
    <t>Hector Oswaldo Divas Rodas</t>
  </si>
  <si>
    <t>Byron Argelio Vásquez Díaz</t>
  </si>
  <si>
    <t>Gabriel Alejandro Tobias Ruíz</t>
  </si>
  <si>
    <t>Andina Mishelle Osorio Ochoa</t>
  </si>
  <si>
    <t>Byron José Zambrano Quinteros</t>
  </si>
  <si>
    <t>Aura Victoria Véliz Díaz</t>
  </si>
  <si>
    <t>Arcadio de Jesús Muralles Díaz</t>
  </si>
  <si>
    <t>Luis Fernando Eguizabal Pérez</t>
  </si>
  <si>
    <t>Kevin Gerardo López de León</t>
  </si>
  <si>
    <t>Blanca Aracely Paredes Fajardo</t>
  </si>
  <si>
    <t>Juan Carlos Mazariegos Arana</t>
  </si>
  <si>
    <t>Artemio Abraham Rodas López</t>
  </si>
  <si>
    <t>Ana Maria Aguilar Somoza</t>
  </si>
  <si>
    <t>Wiland Gundersen López</t>
  </si>
  <si>
    <t>Aura Violeta Escobar Alvarez</t>
  </si>
  <si>
    <t>Chris Jeanmarie Gil Yol</t>
  </si>
  <si>
    <t>Gerson Efraín Bran Musunga</t>
  </si>
  <si>
    <t>Osmar Orlando Maldonado Tovar</t>
  </si>
  <si>
    <t>Walter Giovanni López López</t>
  </si>
  <si>
    <t>Byron Joaquín Morales Zamora</t>
  </si>
  <si>
    <t>Román Constantino Barrios Aguilar</t>
  </si>
  <si>
    <t>Erick Estuardo Rosa Ramírez</t>
  </si>
  <si>
    <t xml:space="preserve">Carlos Ronaldo Morales Aldana </t>
  </si>
  <si>
    <t>Gloria Argentina Recinos Bonilla</t>
  </si>
  <si>
    <t>Julio Roberto Fernández Orellana</t>
  </si>
  <si>
    <t>Edgar Stuardo Juárez Tobías</t>
  </si>
  <si>
    <t xml:space="preserve">Wendy María Alvarez Morán </t>
  </si>
  <si>
    <t xml:space="preserve">Nery Rodolfo Jordan Rossal </t>
  </si>
  <si>
    <t>Epifanio Ramírez Pérez</t>
  </si>
  <si>
    <t>Juan Antonio Alvarez Escobar</t>
  </si>
  <si>
    <t xml:space="preserve">Axel Ivani Humberto Poou </t>
  </si>
  <si>
    <t>Julio Roberto Jó Aldana</t>
  </si>
  <si>
    <t>Guadalupe Magdalena Calí Monzón</t>
  </si>
  <si>
    <t>Marcelino Díaz Posadas</t>
  </si>
  <si>
    <t>Jorge Luis Maldonado Rodas</t>
  </si>
  <si>
    <t>Oliver Michael Salvatierra Jui</t>
  </si>
  <si>
    <t>Edgar Arnoldo Quiché Chiyal</t>
  </si>
  <si>
    <t>José Luis Ortega González</t>
  </si>
  <si>
    <t>Dunia Marisol Ventura Trabanino</t>
  </si>
  <si>
    <t>Sonia Maria Guerra Martinez</t>
  </si>
  <si>
    <t>Rigoberto Ilich Ulianov Duarte Rogriguez</t>
  </si>
  <si>
    <t>Hellen Marisol Ojeda Avila</t>
  </si>
  <si>
    <t>Luis Eduardo Martinez Búcaro</t>
  </si>
  <si>
    <t>51-2018</t>
  </si>
  <si>
    <t>9-2018</t>
  </si>
  <si>
    <t>52-2018</t>
  </si>
  <si>
    <t>10-2018</t>
  </si>
  <si>
    <t>11-2018</t>
  </si>
  <si>
    <t>12-2018</t>
  </si>
  <si>
    <t>24-2018</t>
  </si>
  <si>
    <t>26-2018</t>
  </si>
  <si>
    <t>27-2018</t>
  </si>
  <si>
    <t>28-2018</t>
  </si>
  <si>
    <t>29-2018</t>
  </si>
  <si>
    <t>30-2018</t>
  </si>
  <si>
    <t>AGN-4-2016 Contrato 1-2018</t>
  </si>
  <si>
    <t>3-2018</t>
  </si>
  <si>
    <t>4-2018</t>
  </si>
  <si>
    <t>5-2018</t>
  </si>
  <si>
    <t>6-2018</t>
  </si>
  <si>
    <t>7-2018</t>
  </si>
  <si>
    <t>53-2018</t>
  </si>
  <si>
    <t>2-2018</t>
  </si>
  <si>
    <t>13-2018</t>
  </si>
  <si>
    <t>14-2018</t>
  </si>
  <si>
    <t>15-2018</t>
  </si>
  <si>
    <t>47-2018</t>
  </si>
  <si>
    <t>16-2018</t>
  </si>
  <si>
    <t>17-2018</t>
  </si>
  <si>
    <t>18-2018</t>
  </si>
  <si>
    <t>19-2018</t>
  </si>
  <si>
    <t>20-2018</t>
  </si>
  <si>
    <t>21-2018</t>
  </si>
  <si>
    <t>22-2018</t>
  </si>
  <si>
    <t>23-2018</t>
  </si>
  <si>
    <t>25-2018</t>
  </si>
  <si>
    <t>31-2018</t>
  </si>
  <si>
    <t>32-2018</t>
  </si>
  <si>
    <t>54-2018</t>
  </si>
  <si>
    <t>33-2018</t>
  </si>
  <si>
    <t>34-2018</t>
  </si>
  <si>
    <t>35-2018</t>
  </si>
  <si>
    <t>36-2018</t>
  </si>
  <si>
    <t>37-2018</t>
  </si>
  <si>
    <t>38-2018</t>
  </si>
  <si>
    <t>39-2018</t>
  </si>
  <si>
    <t>40-2018</t>
  </si>
  <si>
    <t>41-2018</t>
  </si>
  <si>
    <t>42-2018</t>
  </si>
  <si>
    <t>43-2018</t>
  </si>
  <si>
    <t>44-2018</t>
  </si>
  <si>
    <t>45-2018</t>
  </si>
  <si>
    <t>46-2018</t>
  </si>
  <si>
    <t>8-2018</t>
  </si>
  <si>
    <t>48-2018</t>
  </si>
  <si>
    <t>49-2018</t>
  </si>
  <si>
    <t>50-2018</t>
  </si>
  <si>
    <t>FIDEICOMISO FONAGRO</t>
  </si>
  <si>
    <t xml:space="preserve"> PRIMER PAGO</t>
  </si>
  <si>
    <t>Pendiente de programar</t>
  </si>
  <si>
    <t>TOTAL  RENGLON 188</t>
  </si>
  <si>
    <t>TOTAL  RENGLON 186</t>
  </si>
  <si>
    <t xml:space="preserve">Servicio de Capacitacion </t>
  </si>
  <si>
    <t xml:space="preserve">MINISTERIO DE AGRICULTURA, GANADERÍA Y ALIMENTACIÓN </t>
  </si>
  <si>
    <t xml:space="preserve">Fondo Nacional para la Reactivación y Modernización de la Actividad Agropecuaria -FONAGRO- (FONDO NACIONAL PARA : PROGRAMACIÓN SUBGRUPO DE GASTO 18 </t>
  </si>
  <si>
    <t>Recibido de FONAGRO: Abril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</si>
</sst>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Q&quot;* #,##0.00_);_(&quot;Q&quot;* \(#,##0.00\);_(&quot;Q&quot;* &quot;-&quot;??_);_(@_)"/>
    <numFmt numFmtId="164" formatCode="_-&quot;Q&quot;* #,##0.00_-;\-&quot;Q&quot;* #,##0.00_-;_-&quot;Q&quot;* &quot;-&quot;??_-;_-@_-"/>
    <numFmt numFmtId="165" formatCode="_([$Q-100A]* #,##0.00_);_([$Q-100A]* \(#,##0.00\);_([$Q-100A]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6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44" fontId="2" fillId="0" borderId="1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7" fontId="2" fillId="0" borderId="1" xfId="0" applyNumberFormat="1" applyFont="1" applyFill="1" applyBorder="1" applyAlignment="1">
      <alignment horizontal="center" vertical="center"/>
    </xf>
    <xf numFmtId="44" fontId="2" fillId="0" borderId="2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0" xfId="0" applyFont="1"/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4" fontId="2" fillId="0" borderId="5" xfId="1" applyFont="1" applyBorder="1"/>
    <xf numFmtId="165" fontId="2" fillId="0" borderId="1" xfId="0" applyNumberFormat="1" applyFont="1" applyBorder="1"/>
    <xf numFmtId="44" fontId="3" fillId="2" borderId="1" xfId="1" applyFont="1" applyFill="1" applyBorder="1"/>
    <xf numFmtId="44" fontId="3" fillId="2" borderId="4" xfId="1" applyFont="1" applyFill="1" applyBorder="1"/>
    <xf numFmtId="0" fontId="2" fillId="0" borderId="1" xfId="0" applyFont="1" applyFill="1" applyBorder="1" applyAlignment="1">
      <alignment horizontal="center"/>
    </xf>
    <xf numFmtId="165" fontId="2" fillId="0" borderId="1" xfId="0" applyNumberFormat="1" applyFont="1" applyFill="1" applyBorder="1"/>
    <xf numFmtId="44" fontId="2" fillId="0" borderId="1" xfId="1" applyFont="1" applyFill="1" applyBorder="1"/>
    <xf numFmtId="165" fontId="2" fillId="0" borderId="1" xfId="1" applyNumberFormat="1" applyFont="1" applyFill="1" applyBorder="1"/>
    <xf numFmtId="44" fontId="2" fillId="0" borderId="0" xfId="0" applyNumberFormat="1" applyFont="1"/>
    <xf numFmtId="44" fontId="2" fillId="0" borderId="4" xfId="1" applyFont="1" applyFill="1" applyBorder="1" applyAlignment="1">
      <alignment horizontal="center" vertical="center"/>
    </xf>
    <xf numFmtId="44" fontId="2" fillId="0" borderId="6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44" fontId="3" fillId="0" borderId="4" xfId="1" applyFont="1" applyFill="1" applyBorder="1"/>
    <xf numFmtId="44" fontId="2" fillId="0" borderId="4" xfId="1" applyFont="1" applyFill="1" applyBorder="1"/>
    <xf numFmtId="164" fontId="2" fillId="0" borderId="0" xfId="0" applyNumberFormat="1" applyFont="1"/>
    <xf numFmtId="0" fontId="2" fillId="0" borderId="7" xfId="0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44" fontId="3" fillId="2" borderId="1" xfId="0" applyNumberFormat="1" applyFont="1" applyFill="1" applyBorder="1"/>
    <xf numFmtId="0" fontId="2" fillId="0" borderId="1" xfId="0" applyFont="1" applyFill="1" applyBorder="1" applyAlignment="1">
      <alignment horizontal="left"/>
    </xf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77"/>
  <sheetViews>
    <sheetView tabSelected="1" view="pageBreakPreview" topLeftCell="B1" zoomScale="60" zoomScaleNormal="90" workbookViewId="0">
      <selection activeCell="W16" sqref="W16"/>
    </sheetView>
  </sheetViews>
  <sheetFormatPr baseColWidth="10" defaultRowHeight="16.5" x14ac:dyDescent="0.3"/>
  <cols>
    <col min="1" max="1" width="4.7109375" style="10" bestFit="1" customWidth="1"/>
    <col min="2" max="2" width="16.85546875" style="10" bestFit="1" customWidth="1"/>
    <col min="3" max="3" width="32.140625" style="10" bestFit="1" customWidth="1"/>
    <col min="4" max="4" width="21.140625" style="10" bestFit="1" customWidth="1"/>
    <col min="5" max="6" width="18.7109375" style="10" bestFit="1" customWidth="1"/>
    <col min="7" max="7" width="18.28515625" style="10" bestFit="1" customWidth="1"/>
    <col min="8" max="16" width="18.7109375" style="10" bestFit="1" customWidth="1"/>
    <col min="17" max="17" width="21.140625" style="10" bestFit="1" customWidth="1"/>
    <col min="18" max="16384" width="11.42578125" style="10"/>
  </cols>
  <sheetData>
    <row r="2" spans="1:17" ht="20.25" x14ac:dyDescent="0.3">
      <c r="A2" s="45" t="s">
        <v>147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</row>
    <row r="3" spans="1:17" ht="20.25" x14ac:dyDescent="0.3">
      <c r="A3" s="45" t="s">
        <v>148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</row>
    <row r="4" spans="1:17" x14ac:dyDescent="0.3">
      <c r="A4" s="41" t="s">
        <v>141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</row>
    <row r="5" spans="1:17" ht="17.25" thickBot="1" x14ac:dyDescent="0.35">
      <c r="A5" s="38"/>
      <c r="B5" s="38"/>
      <c r="C5" s="38"/>
      <c r="D5" s="38"/>
      <c r="E5" s="39" t="s">
        <v>29</v>
      </c>
      <c r="F5" s="39" t="s">
        <v>30</v>
      </c>
      <c r="G5" s="39" t="s">
        <v>15</v>
      </c>
      <c r="H5" s="39" t="s">
        <v>16</v>
      </c>
      <c r="I5" s="39" t="s">
        <v>17</v>
      </c>
      <c r="J5" s="39" t="s">
        <v>18</v>
      </c>
      <c r="K5" s="39" t="s">
        <v>14</v>
      </c>
      <c r="L5" s="40" t="s">
        <v>19</v>
      </c>
      <c r="M5" s="39" t="s">
        <v>20</v>
      </c>
      <c r="N5" s="39" t="s">
        <v>21</v>
      </c>
      <c r="O5" s="39" t="s">
        <v>22</v>
      </c>
      <c r="P5" s="39" t="s">
        <v>23</v>
      </c>
      <c r="Q5" s="43" t="s">
        <v>7</v>
      </c>
    </row>
    <row r="6" spans="1:17" ht="49.5" x14ac:dyDescent="0.3">
      <c r="A6" s="11" t="s">
        <v>2</v>
      </c>
      <c r="B6" s="12" t="s">
        <v>1</v>
      </c>
      <c r="C6" s="12" t="s">
        <v>0</v>
      </c>
      <c r="D6" s="13" t="s">
        <v>3</v>
      </c>
      <c r="E6" s="14" t="s">
        <v>142</v>
      </c>
      <c r="F6" s="14" t="s">
        <v>24</v>
      </c>
      <c r="G6" s="14" t="s">
        <v>25</v>
      </c>
      <c r="H6" s="14" t="s">
        <v>8</v>
      </c>
      <c r="I6" s="14" t="s">
        <v>9</v>
      </c>
      <c r="J6" s="14" t="s">
        <v>10</v>
      </c>
      <c r="K6" s="14" t="s">
        <v>26</v>
      </c>
      <c r="L6" s="15" t="s">
        <v>27</v>
      </c>
      <c r="M6" s="14" t="s">
        <v>11</v>
      </c>
      <c r="N6" s="14" t="s">
        <v>28</v>
      </c>
      <c r="O6" s="14" t="s">
        <v>31</v>
      </c>
      <c r="P6" s="14" t="s">
        <v>32</v>
      </c>
      <c r="Q6" s="44"/>
    </row>
    <row r="7" spans="1:17" x14ac:dyDescent="0.3">
      <c r="A7" s="16">
        <v>1</v>
      </c>
      <c r="B7" s="1" t="s">
        <v>87</v>
      </c>
      <c r="C7" s="2" t="s">
        <v>81</v>
      </c>
      <c r="D7" s="3">
        <v>211935.48</v>
      </c>
      <c r="E7" s="3">
        <v>13935.48</v>
      </c>
      <c r="F7" s="17">
        <v>18000</v>
      </c>
      <c r="G7" s="17">
        <v>18000</v>
      </c>
      <c r="H7" s="17">
        <v>18000</v>
      </c>
      <c r="I7" s="17">
        <v>18000</v>
      </c>
      <c r="J7" s="17">
        <v>18000</v>
      </c>
      <c r="K7" s="17">
        <v>18000</v>
      </c>
      <c r="L7" s="17">
        <v>18000</v>
      </c>
      <c r="M7" s="17">
        <v>18000</v>
      </c>
      <c r="N7" s="17">
        <v>18000</v>
      </c>
      <c r="O7" s="17">
        <v>18000</v>
      </c>
      <c r="P7" s="17">
        <v>18000</v>
      </c>
      <c r="Q7" s="18">
        <f>SUM(E7:P7)</f>
        <v>211935.47999999998</v>
      </c>
    </row>
    <row r="8" spans="1:17" x14ac:dyDescent="0.3">
      <c r="A8" s="16">
        <v>2</v>
      </c>
      <c r="B8" s="1" t="s">
        <v>88</v>
      </c>
      <c r="C8" s="2" t="s">
        <v>82</v>
      </c>
      <c r="D8" s="3">
        <f>15000*12</f>
        <v>180000</v>
      </c>
      <c r="E8" s="3">
        <v>15000</v>
      </c>
      <c r="F8" s="3">
        <v>15000</v>
      </c>
      <c r="G8" s="3">
        <v>15000</v>
      </c>
      <c r="H8" s="3">
        <v>15000</v>
      </c>
      <c r="I8" s="3">
        <v>15000</v>
      </c>
      <c r="J8" s="3">
        <v>15000</v>
      </c>
      <c r="K8" s="3">
        <v>15000</v>
      </c>
      <c r="L8" s="3">
        <v>15000</v>
      </c>
      <c r="M8" s="3">
        <v>15000</v>
      </c>
      <c r="N8" s="3">
        <v>15000</v>
      </c>
      <c r="O8" s="3">
        <v>15000</v>
      </c>
      <c r="P8" s="3">
        <v>15000</v>
      </c>
      <c r="Q8" s="18">
        <f t="shared" ref="Q8:Q12" si="0">SUM(E8:P8)</f>
        <v>180000</v>
      </c>
    </row>
    <row r="9" spans="1:17" x14ac:dyDescent="0.3">
      <c r="A9" s="16">
        <v>3</v>
      </c>
      <c r="B9" s="1" t="s">
        <v>89</v>
      </c>
      <c r="C9" s="2" t="s">
        <v>83</v>
      </c>
      <c r="D9" s="3">
        <v>149709.68</v>
      </c>
      <c r="E9" s="3">
        <v>6709.68</v>
      </c>
      <c r="F9" s="17">
        <v>13000</v>
      </c>
      <c r="G9" s="17">
        <v>13000</v>
      </c>
      <c r="H9" s="17">
        <v>13000</v>
      </c>
      <c r="I9" s="17">
        <v>13000</v>
      </c>
      <c r="J9" s="17">
        <v>13000</v>
      </c>
      <c r="K9" s="17">
        <v>13000</v>
      </c>
      <c r="L9" s="17">
        <v>13000</v>
      </c>
      <c r="M9" s="17">
        <v>13000</v>
      </c>
      <c r="N9" s="17">
        <v>13000</v>
      </c>
      <c r="O9" s="17">
        <v>13000</v>
      </c>
      <c r="P9" s="17">
        <v>13000</v>
      </c>
      <c r="Q9" s="18">
        <f t="shared" si="0"/>
        <v>149709.68</v>
      </c>
    </row>
    <row r="10" spans="1:17" x14ac:dyDescent="0.3">
      <c r="A10" s="16">
        <v>4</v>
      </c>
      <c r="B10" s="1" t="s">
        <v>90</v>
      </c>
      <c r="C10" s="2" t="s">
        <v>84</v>
      </c>
      <c r="D10" s="3">
        <f>13000*12</f>
        <v>156000</v>
      </c>
      <c r="E10" s="3">
        <v>13000</v>
      </c>
      <c r="F10" s="3">
        <v>13000</v>
      </c>
      <c r="G10" s="3">
        <v>13000</v>
      </c>
      <c r="H10" s="3">
        <v>13000</v>
      </c>
      <c r="I10" s="3">
        <v>13000</v>
      </c>
      <c r="J10" s="3">
        <v>13000</v>
      </c>
      <c r="K10" s="3">
        <v>13000</v>
      </c>
      <c r="L10" s="3">
        <v>13000</v>
      </c>
      <c r="M10" s="3">
        <v>13000</v>
      </c>
      <c r="N10" s="3">
        <v>13000</v>
      </c>
      <c r="O10" s="3">
        <v>13000</v>
      </c>
      <c r="P10" s="3">
        <v>13000</v>
      </c>
      <c r="Q10" s="18">
        <f t="shared" si="0"/>
        <v>156000</v>
      </c>
    </row>
    <row r="11" spans="1:17" x14ac:dyDescent="0.3">
      <c r="A11" s="16">
        <v>5</v>
      </c>
      <c r="B11" s="1" t="s">
        <v>91</v>
      </c>
      <c r="C11" s="4" t="s">
        <v>85</v>
      </c>
      <c r="D11" s="3">
        <f>9000*12</f>
        <v>108000</v>
      </c>
      <c r="E11" s="3">
        <v>9000</v>
      </c>
      <c r="F11" s="3">
        <v>9000</v>
      </c>
      <c r="G11" s="3">
        <v>9000</v>
      </c>
      <c r="H11" s="3">
        <v>9000</v>
      </c>
      <c r="I11" s="3">
        <v>9000</v>
      </c>
      <c r="J11" s="3">
        <v>9000</v>
      </c>
      <c r="K11" s="3">
        <v>9000</v>
      </c>
      <c r="L11" s="3">
        <v>9000</v>
      </c>
      <c r="M11" s="3">
        <v>9000</v>
      </c>
      <c r="N11" s="3">
        <v>9000</v>
      </c>
      <c r="O11" s="3">
        <v>9000</v>
      </c>
      <c r="P11" s="3">
        <v>9000</v>
      </c>
      <c r="Q11" s="18">
        <f t="shared" si="0"/>
        <v>108000</v>
      </c>
    </row>
    <row r="12" spans="1:17" x14ac:dyDescent="0.3">
      <c r="A12" s="16">
        <v>6</v>
      </c>
      <c r="B12" s="1" t="s">
        <v>92</v>
      </c>
      <c r="C12" s="2" t="s">
        <v>86</v>
      </c>
      <c r="D12" s="3">
        <f>8000*12</f>
        <v>96000</v>
      </c>
      <c r="E12" s="3">
        <v>8000</v>
      </c>
      <c r="F12" s="3">
        <v>8000</v>
      </c>
      <c r="G12" s="3">
        <v>8000</v>
      </c>
      <c r="H12" s="3">
        <v>8000</v>
      </c>
      <c r="I12" s="3">
        <v>8000</v>
      </c>
      <c r="J12" s="3">
        <v>8000</v>
      </c>
      <c r="K12" s="3">
        <v>8000</v>
      </c>
      <c r="L12" s="3">
        <v>8000</v>
      </c>
      <c r="M12" s="3">
        <v>8000</v>
      </c>
      <c r="N12" s="3">
        <v>8000</v>
      </c>
      <c r="O12" s="3">
        <v>8000</v>
      </c>
      <c r="P12" s="3">
        <v>8000</v>
      </c>
      <c r="Q12" s="18">
        <f t="shared" si="0"/>
        <v>96000</v>
      </c>
    </row>
    <row r="13" spans="1:17" x14ac:dyDescent="0.3">
      <c r="A13" s="16"/>
      <c r="B13" s="1"/>
      <c r="C13" s="2" t="s">
        <v>143</v>
      </c>
      <c r="D13" s="26">
        <f>912000-901645.16</f>
        <v>10354.839999999967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18">
        <f>+D13</f>
        <v>10354.839999999967</v>
      </c>
    </row>
    <row r="14" spans="1:17" x14ac:dyDescent="0.3">
      <c r="A14" s="42" t="s">
        <v>5</v>
      </c>
      <c r="B14" s="42"/>
      <c r="C14" s="42"/>
      <c r="D14" s="20">
        <f>SUM(D7:D13)</f>
        <v>911999.99999999988</v>
      </c>
      <c r="E14" s="20">
        <f t="shared" ref="E14:Q14" si="1">SUM(E7:E13)</f>
        <v>65645.16</v>
      </c>
      <c r="F14" s="20">
        <f t="shared" si="1"/>
        <v>76000</v>
      </c>
      <c r="G14" s="20">
        <f t="shared" si="1"/>
        <v>76000</v>
      </c>
      <c r="H14" s="20">
        <f t="shared" si="1"/>
        <v>76000</v>
      </c>
      <c r="I14" s="20">
        <f t="shared" si="1"/>
        <v>76000</v>
      </c>
      <c r="J14" s="20">
        <f t="shared" si="1"/>
        <v>76000</v>
      </c>
      <c r="K14" s="20">
        <f t="shared" si="1"/>
        <v>76000</v>
      </c>
      <c r="L14" s="20">
        <f t="shared" si="1"/>
        <v>76000</v>
      </c>
      <c r="M14" s="20">
        <f t="shared" si="1"/>
        <v>76000</v>
      </c>
      <c r="N14" s="20">
        <f t="shared" si="1"/>
        <v>76000</v>
      </c>
      <c r="O14" s="20">
        <f t="shared" si="1"/>
        <v>76000</v>
      </c>
      <c r="P14" s="20">
        <f t="shared" si="1"/>
        <v>76000</v>
      </c>
      <c r="Q14" s="20">
        <f t="shared" si="1"/>
        <v>911999.99999999988</v>
      </c>
    </row>
    <row r="15" spans="1:17" x14ac:dyDescent="0.3">
      <c r="A15" s="16">
        <v>7</v>
      </c>
      <c r="B15" s="1" t="s">
        <v>93</v>
      </c>
      <c r="C15" s="2" t="s">
        <v>75</v>
      </c>
      <c r="D15" s="3">
        <f>(19000*12)</f>
        <v>228000</v>
      </c>
      <c r="E15" s="3">
        <v>19000</v>
      </c>
      <c r="F15" s="3">
        <v>19000</v>
      </c>
      <c r="G15" s="3">
        <v>19000</v>
      </c>
      <c r="H15" s="3">
        <v>19000</v>
      </c>
      <c r="I15" s="3">
        <v>19000</v>
      </c>
      <c r="J15" s="3">
        <v>19000</v>
      </c>
      <c r="K15" s="3">
        <v>19000</v>
      </c>
      <c r="L15" s="3">
        <v>19000</v>
      </c>
      <c r="M15" s="3">
        <v>19000</v>
      </c>
      <c r="N15" s="3">
        <v>19000</v>
      </c>
      <c r="O15" s="3">
        <v>19000</v>
      </c>
      <c r="P15" s="3">
        <v>19000</v>
      </c>
      <c r="Q15" s="18">
        <f>SUM(E15:P15)</f>
        <v>228000</v>
      </c>
    </row>
    <row r="16" spans="1:17" x14ac:dyDescent="0.3">
      <c r="A16" s="16">
        <v>8</v>
      </c>
      <c r="B16" s="1" t="s">
        <v>94</v>
      </c>
      <c r="C16" s="2" t="s">
        <v>76</v>
      </c>
      <c r="D16" s="3">
        <f>(13000*12)</f>
        <v>156000</v>
      </c>
      <c r="E16" s="3">
        <v>13000</v>
      </c>
      <c r="F16" s="3">
        <v>13000</v>
      </c>
      <c r="G16" s="3">
        <v>13000</v>
      </c>
      <c r="H16" s="3">
        <v>13000</v>
      </c>
      <c r="I16" s="3">
        <v>13000</v>
      </c>
      <c r="J16" s="3">
        <v>13000</v>
      </c>
      <c r="K16" s="3">
        <v>13000</v>
      </c>
      <c r="L16" s="3">
        <v>13000</v>
      </c>
      <c r="M16" s="3">
        <v>13000</v>
      </c>
      <c r="N16" s="3">
        <v>13000</v>
      </c>
      <c r="O16" s="3">
        <v>13000</v>
      </c>
      <c r="P16" s="3">
        <v>13000</v>
      </c>
      <c r="Q16" s="18">
        <f t="shared" ref="Q16:Q20" si="2">SUM(E16:P16)</f>
        <v>156000</v>
      </c>
    </row>
    <row r="17" spans="1:17" x14ac:dyDescent="0.3">
      <c r="A17" s="16">
        <v>9</v>
      </c>
      <c r="B17" s="1" t="s">
        <v>95</v>
      </c>
      <c r="C17" s="2" t="s">
        <v>77</v>
      </c>
      <c r="D17" s="3">
        <f>(13000*12)</f>
        <v>156000</v>
      </c>
      <c r="E17" s="3">
        <v>13000</v>
      </c>
      <c r="F17" s="3">
        <v>13000</v>
      </c>
      <c r="G17" s="3">
        <v>13000</v>
      </c>
      <c r="H17" s="3">
        <v>13000</v>
      </c>
      <c r="I17" s="3">
        <v>13000</v>
      </c>
      <c r="J17" s="3">
        <v>13000</v>
      </c>
      <c r="K17" s="3">
        <v>13000</v>
      </c>
      <c r="L17" s="3">
        <v>13000</v>
      </c>
      <c r="M17" s="3">
        <v>13000</v>
      </c>
      <c r="N17" s="3">
        <v>13000</v>
      </c>
      <c r="O17" s="3">
        <v>13000</v>
      </c>
      <c r="P17" s="3">
        <v>13000</v>
      </c>
      <c r="Q17" s="18">
        <f t="shared" si="2"/>
        <v>156000</v>
      </c>
    </row>
    <row r="18" spans="1:17" x14ac:dyDescent="0.3">
      <c r="A18" s="16">
        <v>10</v>
      </c>
      <c r="B18" s="1" t="s">
        <v>96</v>
      </c>
      <c r="C18" s="2" t="s">
        <v>78</v>
      </c>
      <c r="D18" s="3">
        <f t="shared" ref="D18:D20" si="3">(13000*12)</f>
        <v>156000</v>
      </c>
      <c r="E18" s="3">
        <v>13000</v>
      </c>
      <c r="F18" s="3">
        <v>13000</v>
      </c>
      <c r="G18" s="3">
        <v>13000</v>
      </c>
      <c r="H18" s="3">
        <v>13000</v>
      </c>
      <c r="I18" s="3">
        <v>13000</v>
      </c>
      <c r="J18" s="3">
        <v>13000</v>
      </c>
      <c r="K18" s="3">
        <v>13000</v>
      </c>
      <c r="L18" s="3">
        <v>13000</v>
      </c>
      <c r="M18" s="3">
        <v>13000</v>
      </c>
      <c r="N18" s="3">
        <v>13000</v>
      </c>
      <c r="O18" s="3">
        <v>13000</v>
      </c>
      <c r="P18" s="3">
        <v>13000</v>
      </c>
      <c r="Q18" s="18">
        <f t="shared" si="2"/>
        <v>156000</v>
      </c>
    </row>
    <row r="19" spans="1:17" x14ac:dyDescent="0.3">
      <c r="A19" s="16">
        <v>11</v>
      </c>
      <c r="B19" s="1" t="s">
        <v>97</v>
      </c>
      <c r="C19" s="2" t="s">
        <v>79</v>
      </c>
      <c r="D19" s="3">
        <f t="shared" si="3"/>
        <v>156000</v>
      </c>
      <c r="E19" s="3">
        <v>13000</v>
      </c>
      <c r="F19" s="3">
        <v>13000</v>
      </c>
      <c r="G19" s="3">
        <v>13000</v>
      </c>
      <c r="H19" s="3">
        <v>13000</v>
      </c>
      <c r="I19" s="3">
        <v>13000</v>
      </c>
      <c r="J19" s="3">
        <v>13000</v>
      </c>
      <c r="K19" s="3">
        <v>13000</v>
      </c>
      <c r="L19" s="3">
        <v>13000</v>
      </c>
      <c r="M19" s="3">
        <v>13000</v>
      </c>
      <c r="N19" s="3">
        <v>13000</v>
      </c>
      <c r="O19" s="3">
        <v>13000</v>
      </c>
      <c r="P19" s="3">
        <v>13000</v>
      </c>
      <c r="Q19" s="18">
        <f t="shared" si="2"/>
        <v>156000</v>
      </c>
    </row>
    <row r="20" spans="1:17" x14ac:dyDescent="0.3">
      <c r="A20" s="16">
        <v>12</v>
      </c>
      <c r="B20" s="1" t="s">
        <v>98</v>
      </c>
      <c r="C20" s="2" t="s">
        <v>80</v>
      </c>
      <c r="D20" s="3">
        <f t="shared" si="3"/>
        <v>156000</v>
      </c>
      <c r="E20" s="3">
        <v>13000</v>
      </c>
      <c r="F20" s="3">
        <v>13000</v>
      </c>
      <c r="G20" s="3">
        <v>13000</v>
      </c>
      <c r="H20" s="3">
        <v>13000</v>
      </c>
      <c r="I20" s="3">
        <v>13000</v>
      </c>
      <c r="J20" s="3">
        <v>13000</v>
      </c>
      <c r="K20" s="3">
        <v>13000</v>
      </c>
      <c r="L20" s="3">
        <v>13000</v>
      </c>
      <c r="M20" s="3">
        <v>13000</v>
      </c>
      <c r="N20" s="3">
        <v>13000</v>
      </c>
      <c r="O20" s="3">
        <v>13000</v>
      </c>
      <c r="P20" s="3">
        <v>13000</v>
      </c>
      <c r="Q20" s="18">
        <f t="shared" si="2"/>
        <v>156000</v>
      </c>
    </row>
    <row r="21" spans="1:17" x14ac:dyDescent="0.3">
      <c r="A21" s="42" t="s">
        <v>4</v>
      </c>
      <c r="B21" s="42"/>
      <c r="C21" s="42"/>
      <c r="D21" s="19">
        <f>SUM(D15:D20)</f>
        <v>1008000</v>
      </c>
      <c r="E21" s="19">
        <f>SUM(E15:E20)</f>
        <v>84000</v>
      </c>
      <c r="F21" s="19">
        <f t="shared" ref="F21" si="4">SUM(F15:F20)</f>
        <v>84000</v>
      </c>
      <c r="G21" s="19">
        <f t="shared" ref="G21" si="5">SUM(G15:G20)</f>
        <v>84000</v>
      </c>
      <c r="H21" s="19">
        <f t="shared" ref="H21" si="6">SUM(H15:H20)</f>
        <v>84000</v>
      </c>
      <c r="I21" s="19">
        <f t="shared" ref="I21" si="7">SUM(I15:I20)</f>
        <v>84000</v>
      </c>
      <c r="J21" s="19">
        <f t="shared" ref="J21" si="8">SUM(J15:J20)</f>
        <v>84000</v>
      </c>
      <c r="K21" s="19">
        <f t="shared" ref="K21" si="9">SUM(K15:K20)</f>
        <v>84000</v>
      </c>
      <c r="L21" s="19">
        <f t="shared" ref="L21" si="10">SUM(L15:L20)</f>
        <v>84000</v>
      </c>
      <c r="M21" s="19">
        <f t="shared" ref="M21" si="11">SUM(M15:M20)</f>
        <v>84000</v>
      </c>
      <c r="N21" s="19">
        <f t="shared" ref="N21" si="12">SUM(N15:N20)</f>
        <v>84000</v>
      </c>
      <c r="O21" s="19">
        <f t="shared" ref="O21" si="13">SUM(O15:O20)</f>
        <v>84000</v>
      </c>
      <c r="P21" s="19">
        <f t="shared" ref="P21" si="14">SUM(P15:P20)</f>
        <v>84000</v>
      </c>
      <c r="Q21" s="19">
        <f t="shared" ref="Q21" si="15">SUM(Q15:Q20)</f>
        <v>1008000</v>
      </c>
    </row>
    <row r="22" spans="1:17" x14ac:dyDescent="0.3">
      <c r="A22" s="28"/>
      <c r="B22" s="29"/>
      <c r="C22" s="37" t="s">
        <v>146</v>
      </c>
      <c r="D22" s="30"/>
      <c r="E22" s="31">
        <v>15000</v>
      </c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22">
        <f t="shared" ref="Q22:Q23" si="16">SUM(E22:P22)</f>
        <v>15000</v>
      </c>
    </row>
    <row r="23" spans="1:17" x14ac:dyDescent="0.3">
      <c r="A23" s="28"/>
      <c r="B23" s="29"/>
      <c r="C23" s="2" t="s">
        <v>143</v>
      </c>
      <c r="D23" s="30">
        <v>0</v>
      </c>
      <c r="E23" s="31">
        <f>27720-15000</f>
        <v>12720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22">
        <f t="shared" si="16"/>
        <v>12720</v>
      </c>
    </row>
    <row r="24" spans="1:17" x14ac:dyDescent="0.3">
      <c r="A24" s="42" t="s">
        <v>13</v>
      </c>
      <c r="B24" s="42"/>
      <c r="C24" s="42"/>
      <c r="D24" s="20">
        <v>27720</v>
      </c>
      <c r="E24" s="20">
        <f>+E22+E23</f>
        <v>27720</v>
      </c>
      <c r="F24" s="20">
        <f t="shared" ref="F24:P24" si="17">+F23</f>
        <v>0</v>
      </c>
      <c r="G24" s="20">
        <f t="shared" si="17"/>
        <v>0</v>
      </c>
      <c r="H24" s="20">
        <f t="shared" si="17"/>
        <v>0</v>
      </c>
      <c r="I24" s="20">
        <f t="shared" si="17"/>
        <v>0</v>
      </c>
      <c r="J24" s="20">
        <f t="shared" si="17"/>
        <v>0</v>
      </c>
      <c r="K24" s="20">
        <f t="shared" si="17"/>
        <v>0</v>
      </c>
      <c r="L24" s="20">
        <f t="shared" si="17"/>
        <v>0</v>
      </c>
      <c r="M24" s="20">
        <f t="shared" si="17"/>
        <v>0</v>
      </c>
      <c r="N24" s="20">
        <f t="shared" si="17"/>
        <v>0</v>
      </c>
      <c r="O24" s="20">
        <f t="shared" si="17"/>
        <v>0</v>
      </c>
      <c r="P24" s="20">
        <f t="shared" si="17"/>
        <v>0</v>
      </c>
      <c r="Q24" s="20">
        <f>+Q22+Q23</f>
        <v>27720</v>
      </c>
    </row>
    <row r="25" spans="1:17" x14ac:dyDescent="0.3">
      <c r="A25" s="28"/>
      <c r="B25" s="29"/>
      <c r="C25" s="37" t="s">
        <v>146</v>
      </c>
      <c r="D25" s="30"/>
      <c r="E25" s="31">
        <v>0</v>
      </c>
      <c r="F25" s="30">
        <v>0</v>
      </c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22">
        <f t="shared" ref="Q25:Q26" si="18">SUM(E25:P25)</f>
        <v>0</v>
      </c>
    </row>
    <row r="26" spans="1:17" x14ac:dyDescent="0.3">
      <c r="A26" s="28"/>
      <c r="B26" s="29"/>
      <c r="C26" s="2" t="s">
        <v>143</v>
      </c>
      <c r="D26" s="30">
        <v>0</v>
      </c>
      <c r="E26" s="31">
        <v>3960</v>
      </c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22">
        <f t="shared" si="18"/>
        <v>3960</v>
      </c>
    </row>
    <row r="27" spans="1:17" x14ac:dyDescent="0.3">
      <c r="A27" s="42" t="s">
        <v>145</v>
      </c>
      <c r="B27" s="42"/>
      <c r="C27" s="42"/>
      <c r="D27" s="20">
        <v>3960</v>
      </c>
      <c r="E27" s="20">
        <f>+E25+E26</f>
        <v>3960</v>
      </c>
      <c r="F27" s="20">
        <f t="shared" ref="F27" si="19">+F26</f>
        <v>0</v>
      </c>
      <c r="G27" s="20">
        <f t="shared" ref="G27" si="20">+G26</f>
        <v>0</v>
      </c>
      <c r="H27" s="20">
        <f t="shared" ref="H27" si="21">+H26</f>
        <v>0</v>
      </c>
      <c r="I27" s="20">
        <f t="shared" ref="I27" si="22">+I26</f>
        <v>0</v>
      </c>
      <c r="J27" s="20">
        <f t="shared" ref="J27" si="23">+J26</f>
        <v>0</v>
      </c>
      <c r="K27" s="20">
        <f t="shared" ref="K27" si="24">+K26</f>
        <v>0</v>
      </c>
      <c r="L27" s="20">
        <f t="shared" ref="L27" si="25">+L26</f>
        <v>0</v>
      </c>
      <c r="M27" s="20">
        <f t="shared" ref="M27" si="26">+M26</f>
        <v>0</v>
      </c>
      <c r="N27" s="20">
        <f t="shared" ref="N27" si="27">+N26</f>
        <v>0</v>
      </c>
      <c r="O27" s="20">
        <f t="shared" ref="O27" si="28">+O26</f>
        <v>0</v>
      </c>
      <c r="P27" s="20">
        <f t="shared" ref="P27" si="29">+P26</f>
        <v>0</v>
      </c>
      <c r="Q27" s="20">
        <f>+Q25+Q26</f>
        <v>3960</v>
      </c>
    </row>
    <row r="28" spans="1:17" x14ac:dyDescent="0.3">
      <c r="A28" s="28"/>
      <c r="B28" s="29"/>
      <c r="C28" s="37" t="s">
        <v>146</v>
      </c>
      <c r="D28" s="30"/>
      <c r="E28" s="31">
        <v>0</v>
      </c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22"/>
    </row>
    <row r="29" spans="1:17" x14ac:dyDescent="0.3">
      <c r="A29" s="28"/>
      <c r="B29" s="29"/>
      <c r="C29" s="2" t="s">
        <v>143</v>
      </c>
      <c r="D29" s="30">
        <v>0</v>
      </c>
      <c r="E29" s="31">
        <v>156000</v>
      </c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22">
        <f t="shared" ref="Q29" si="30">SUM(E29:P29)</f>
        <v>156000</v>
      </c>
    </row>
    <row r="30" spans="1:17" x14ac:dyDescent="0.3">
      <c r="A30" s="42" t="s">
        <v>144</v>
      </c>
      <c r="B30" s="42"/>
      <c r="C30" s="42"/>
      <c r="D30" s="20">
        <v>156000</v>
      </c>
      <c r="E30" s="20">
        <f>+E28+E29</f>
        <v>156000</v>
      </c>
      <c r="F30" s="20">
        <f t="shared" ref="F30" si="31">+F29</f>
        <v>0</v>
      </c>
      <c r="G30" s="20">
        <f t="shared" ref="G30" si="32">+G29</f>
        <v>0</v>
      </c>
      <c r="H30" s="20">
        <f t="shared" ref="H30" si="33">+H29</f>
        <v>0</v>
      </c>
      <c r="I30" s="20">
        <f t="shared" ref="I30" si="34">+I29</f>
        <v>0</v>
      </c>
      <c r="J30" s="20">
        <f t="shared" ref="J30" si="35">+J29</f>
        <v>0</v>
      </c>
      <c r="K30" s="20">
        <f t="shared" ref="K30" si="36">+K29</f>
        <v>0</v>
      </c>
      <c r="L30" s="20">
        <f t="shared" ref="L30" si="37">+L29</f>
        <v>0</v>
      </c>
      <c r="M30" s="20">
        <f t="shared" ref="M30" si="38">+M29</f>
        <v>0</v>
      </c>
      <c r="N30" s="20">
        <f t="shared" ref="N30" si="39">+N29</f>
        <v>0</v>
      </c>
      <c r="O30" s="20">
        <f t="shared" ref="O30" si="40">+O29</f>
        <v>0</v>
      </c>
      <c r="P30" s="20">
        <f t="shared" ref="P30" si="41">+P29</f>
        <v>0</v>
      </c>
      <c r="Q30" s="20">
        <f>+Q28+Q29</f>
        <v>156000</v>
      </c>
    </row>
    <row r="31" spans="1:17" ht="49.5" x14ac:dyDescent="0.3">
      <c r="A31" s="21">
        <v>13</v>
      </c>
      <c r="B31" s="5" t="s">
        <v>99</v>
      </c>
      <c r="C31" s="2" t="s">
        <v>33</v>
      </c>
      <c r="D31" s="3">
        <f>(30000*12)</f>
        <v>360000</v>
      </c>
      <c r="E31" s="3">
        <v>30000</v>
      </c>
      <c r="F31" s="3">
        <v>30000</v>
      </c>
      <c r="G31" s="3">
        <v>30000</v>
      </c>
      <c r="H31" s="3">
        <v>30000</v>
      </c>
      <c r="I31" s="3">
        <v>30000</v>
      </c>
      <c r="J31" s="3">
        <v>30000</v>
      </c>
      <c r="K31" s="3">
        <v>30000</v>
      </c>
      <c r="L31" s="3">
        <v>30000</v>
      </c>
      <c r="M31" s="3">
        <v>30000</v>
      </c>
      <c r="N31" s="3">
        <v>30000</v>
      </c>
      <c r="O31" s="3">
        <v>30000</v>
      </c>
      <c r="P31" s="3">
        <v>30000</v>
      </c>
      <c r="Q31" s="3">
        <f>SUM(E31:P31)</f>
        <v>360000</v>
      </c>
    </row>
    <row r="32" spans="1:17" x14ac:dyDescent="0.3">
      <c r="A32" s="21">
        <v>14</v>
      </c>
      <c r="B32" s="1" t="s">
        <v>100</v>
      </c>
      <c r="C32" s="2" t="s">
        <v>34</v>
      </c>
      <c r="D32" s="3">
        <f>(19000*12)</f>
        <v>228000</v>
      </c>
      <c r="E32" s="3">
        <v>19000</v>
      </c>
      <c r="F32" s="3">
        <v>19000</v>
      </c>
      <c r="G32" s="3">
        <v>19000</v>
      </c>
      <c r="H32" s="3">
        <v>19000</v>
      </c>
      <c r="I32" s="3">
        <v>19000</v>
      </c>
      <c r="J32" s="3">
        <v>19000</v>
      </c>
      <c r="K32" s="3">
        <v>19000</v>
      </c>
      <c r="L32" s="3">
        <v>19000</v>
      </c>
      <c r="M32" s="3">
        <v>19000</v>
      </c>
      <c r="N32" s="3">
        <v>19000</v>
      </c>
      <c r="O32" s="3">
        <v>19000</v>
      </c>
      <c r="P32" s="3">
        <v>19000</v>
      </c>
      <c r="Q32" s="3">
        <f t="shared" ref="Q32:Q72" si="42">SUM(E32:P32)</f>
        <v>228000</v>
      </c>
    </row>
    <row r="33" spans="1:17" x14ac:dyDescent="0.3">
      <c r="A33" s="21">
        <v>15</v>
      </c>
      <c r="B33" s="1" t="s">
        <v>101</v>
      </c>
      <c r="C33" s="2" t="s">
        <v>35</v>
      </c>
      <c r="D33" s="3">
        <f>(20000*12)</f>
        <v>240000</v>
      </c>
      <c r="E33" s="3">
        <v>20000</v>
      </c>
      <c r="F33" s="3">
        <v>20000</v>
      </c>
      <c r="G33" s="3">
        <v>20000</v>
      </c>
      <c r="H33" s="3">
        <v>20000</v>
      </c>
      <c r="I33" s="3">
        <v>20000</v>
      </c>
      <c r="J33" s="3">
        <v>20000</v>
      </c>
      <c r="K33" s="3">
        <v>20000</v>
      </c>
      <c r="L33" s="3">
        <v>20000</v>
      </c>
      <c r="M33" s="3">
        <v>20000</v>
      </c>
      <c r="N33" s="3">
        <v>20000</v>
      </c>
      <c r="O33" s="3">
        <v>20000</v>
      </c>
      <c r="P33" s="3">
        <v>20000</v>
      </c>
      <c r="Q33" s="3">
        <f t="shared" si="42"/>
        <v>240000</v>
      </c>
    </row>
    <row r="34" spans="1:17" x14ac:dyDescent="0.3">
      <c r="A34" s="21">
        <v>16</v>
      </c>
      <c r="B34" s="1" t="s">
        <v>102</v>
      </c>
      <c r="C34" s="2" t="s">
        <v>36</v>
      </c>
      <c r="D34" s="3">
        <f>(20000*12)</f>
        <v>240000</v>
      </c>
      <c r="E34" s="3">
        <v>20000</v>
      </c>
      <c r="F34" s="3">
        <v>20000</v>
      </c>
      <c r="G34" s="3">
        <v>20000</v>
      </c>
      <c r="H34" s="3">
        <v>20000</v>
      </c>
      <c r="I34" s="3">
        <v>20000</v>
      </c>
      <c r="J34" s="3">
        <v>20000</v>
      </c>
      <c r="K34" s="3">
        <v>20000</v>
      </c>
      <c r="L34" s="3">
        <v>20000</v>
      </c>
      <c r="M34" s="3">
        <v>20000</v>
      </c>
      <c r="N34" s="3">
        <v>20000</v>
      </c>
      <c r="O34" s="3">
        <v>20000</v>
      </c>
      <c r="P34" s="3">
        <v>20000</v>
      </c>
      <c r="Q34" s="3">
        <f t="shared" si="42"/>
        <v>240000</v>
      </c>
    </row>
    <row r="35" spans="1:17" x14ac:dyDescent="0.3">
      <c r="A35" s="21">
        <v>17</v>
      </c>
      <c r="B35" s="1" t="s">
        <v>103</v>
      </c>
      <c r="C35" s="2" t="s">
        <v>37</v>
      </c>
      <c r="D35" s="3">
        <f>(20000*12)</f>
        <v>240000</v>
      </c>
      <c r="E35" s="3">
        <v>20000</v>
      </c>
      <c r="F35" s="3">
        <v>20000</v>
      </c>
      <c r="G35" s="3">
        <v>20000</v>
      </c>
      <c r="H35" s="3">
        <v>20000</v>
      </c>
      <c r="I35" s="3">
        <v>20000</v>
      </c>
      <c r="J35" s="3">
        <v>20000</v>
      </c>
      <c r="K35" s="3">
        <v>20000</v>
      </c>
      <c r="L35" s="3">
        <v>20000</v>
      </c>
      <c r="M35" s="3">
        <v>20000</v>
      </c>
      <c r="N35" s="3">
        <v>20000</v>
      </c>
      <c r="O35" s="3">
        <v>20000</v>
      </c>
      <c r="P35" s="3">
        <v>20000</v>
      </c>
      <c r="Q35" s="3">
        <f t="shared" si="42"/>
        <v>240000</v>
      </c>
    </row>
    <row r="36" spans="1:17" x14ac:dyDescent="0.3">
      <c r="A36" s="21">
        <v>18</v>
      </c>
      <c r="B36" s="1" t="s">
        <v>104</v>
      </c>
      <c r="C36" s="2" t="s">
        <v>38</v>
      </c>
      <c r="D36" s="3">
        <f>(11000*12)</f>
        <v>132000</v>
      </c>
      <c r="E36" s="3">
        <v>11000</v>
      </c>
      <c r="F36" s="3">
        <v>11000</v>
      </c>
      <c r="G36" s="3">
        <v>11000</v>
      </c>
      <c r="H36" s="3">
        <v>11000</v>
      </c>
      <c r="I36" s="3">
        <v>11000</v>
      </c>
      <c r="J36" s="3">
        <v>11000</v>
      </c>
      <c r="K36" s="3">
        <v>11000</v>
      </c>
      <c r="L36" s="3">
        <v>11000</v>
      </c>
      <c r="M36" s="3">
        <v>11000</v>
      </c>
      <c r="N36" s="3">
        <v>11000</v>
      </c>
      <c r="O36" s="3">
        <v>11000</v>
      </c>
      <c r="P36" s="3">
        <v>11000</v>
      </c>
      <c r="Q36" s="3">
        <f t="shared" si="42"/>
        <v>132000</v>
      </c>
    </row>
    <row r="37" spans="1:17" x14ac:dyDescent="0.3">
      <c r="A37" s="21">
        <v>19</v>
      </c>
      <c r="B37" s="1" t="s">
        <v>105</v>
      </c>
      <c r="C37" s="2" t="s">
        <v>39</v>
      </c>
      <c r="D37" s="3">
        <f>(12000*10)</f>
        <v>120000</v>
      </c>
      <c r="E37" s="3">
        <v>0</v>
      </c>
      <c r="F37" s="23">
        <v>0</v>
      </c>
      <c r="G37" s="22">
        <v>12000</v>
      </c>
      <c r="H37" s="22">
        <v>12000</v>
      </c>
      <c r="I37" s="22">
        <v>12000</v>
      </c>
      <c r="J37" s="22">
        <v>12000</v>
      </c>
      <c r="K37" s="22">
        <v>12000</v>
      </c>
      <c r="L37" s="22">
        <v>12000</v>
      </c>
      <c r="M37" s="22">
        <v>12000</v>
      </c>
      <c r="N37" s="22">
        <v>12000</v>
      </c>
      <c r="O37" s="22">
        <v>12000</v>
      </c>
      <c r="P37" s="22">
        <v>12000</v>
      </c>
      <c r="Q37" s="3">
        <f t="shared" si="42"/>
        <v>120000</v>
      </c>
    </row>
    <row r="38" spans="1:17" x14ac:dyDescent="0.3">
      <c r="A38" s="21">
        <v>20</v>
      </c>
      <c r="B38" s="1" t="s">
        <v>106</v>
      </c>
      <c r="C38" s="2" t="s">
        <v>40</v>
      </c>
      <c r="D38" s="3">
        <f>(20000*12)</f>
        <v>240000</v>
      </c>
      <c r="E38" s="3">
        <v>20000</v>
      </c>
      <c r="F38" s="3">
        <v>20000</v>
      </c>
      <c r="G38" s="3">
        <v>20000</v>
      </c>
      <c r="H38" s="3">
        <v>20000</v>
      </c>
      <c r="I38" s="3">
        <v>20000</v>
      </c>
      <c r="J38" s="3">
        <v>20000</v>
      </c>
      <c r="K38" s="3">
        <v>20000</v>
      </c>
      <c r="L38" s="3">
        <v>20000</v>
      </c>
      <c r="M38" s="3">
        <v>20000</v>
      </c>
      <c r="N38" s="3">
        <v>20000</v>
      </c>
      <c r="O38" s="3">
        <v>20000</v>
      </c>
      <c r="P38" s="3">
        <v>20000</v>
      </c>
      <c r="Q38" s="3">
        <f t="shared" si="42"/>
        <v>240000</v>
      </c>
    </row>
    <row r="39" spans="1:17" x14ac:dyDescent="0.3">
      <c r="A39" s="21">
        <v>21</v>
      </c>
      <c r="B39" s="1" t="s">
        <v>107</v>
      </c>
      <c r="C39" s="2" t="s">
        <v>41</v>
      </c>
      <c r="D39" s="3">
        <f>(9500*12)</f>
        <v>114000</v>
      </c>
      <c r="E39" s="3">
        <v>9500</v>
      </c>
      <c r="F39" s="3">
        <v>9500</v>
      </c>
      <c r="G39" s="3">
        <v>9500</v>
      </c>
      <c r="H39" s="3">
        <v>9500</v>
      </c>
      <c r="I39" s="3">
        <v>9500</v>
      </c>
      <c r="J39" s="3">
        <v>9500</v>
      </c>
      <c r="K39" s="3">
        <v>9500</v>
      </c>
      <c r="L39" s="3">
        <v>9500</v>
      </c>
      <c r="M39" s="3">
        <v>9500</v>
      </c>
      <c r="N39" s="3">
        <v>9500</v>
      </c>
      <c r="O39" s="3">
        <v>9500</v>
      </c>
      <c r="P39" s="3">
        <v>9500</v>
      </c>
      <c r="Q39" s="3">
        <f t="shared" si="42"/>
        <v>114000</v>
      </c>
    </row>
    <row r="40" spans="1:17" x14ac:dyDescent="0.3">
      <c r="A40" s="21">
        <v>22</v>
      </c>
      <c r="B40" s="6" t="s">
        <v>108</v>
      </c>
      <c r="C40" s="2" t="s">
        <v>42</v>
      </c>
      <c r="D40" s="3">
        <f>(10000*12)</f>
        <v>120000</v>
      </c>
      <c r="E40" s="3">
        <v>10000</v>
      </c>
      <c r="F40" s="3">
        <v>10000</v>
      </c>
      <c r="G40" s="3">
        <v>10000</v>
      </c>
      <c r="H40" s="3">
        <v>10000</v>
      </c>
      <c r="I40" s="3">
        <v>10000</v>
      </c>
      <c r="J40" s="3">
        <v>10000</v>
      </c>
      <c r="K40" s="3">
        <v>10000</v>
      </c>
      <c r="L40" s="3">
        <v>10000</v>
      </c>
      <c r="M40" s="3">
        <v>10000</v>
      </c>
      <c r="N40" s="3">
        <v>10000</v>
      </c>
      <c r="O40" s="3">
        <v>10000</v>
      </c>
      <c r="P40" s="3">
        <v>10000</v>
      </c>
      <c r="Q40" s="3">
        <f t="shared" si="42"/>
        <v>120000</v>
      </c>
    </row>
    <row r="41" spans="1:17" x14ac:dyDescent="0.3">
      <c r="A41" s="21">
        <v>23</v>
      </c>
      <c r="B41" s="1" t="s">
        <v>109</v>
      </c>
      <c r="C41" s="2" t="s">
        <v>43</v>
      </c>
      <c r="D41" s="3">
        <f>(8000*12)</f>
        <v>96000</v>
      </c>
      <c r="E41" s="3">
        <v>8000</v>
      </c>
      <c r="F41" s="3">
        <v>8000</v>
      </c>
      <c r="G41" s="3">
        <v>8000</v>
      </c>
      <c r="H41" s="3">
        <v>8000</v>
      </c>
      <c r="I41" s="3">
        <v>8000</v>
      </c>
      <c r="J41" s="3">
        <v>8000</v>
      </c>
      <c r="K41" s="3">
        <v>8000</v>
      </c>
      <c r="L41" s="3">
        <v>8000</v>
      </c>
      <c r="M41" s="3">
        <v>8000</v>
      </c>
      <c r="N41" s="3">
        <v>8000</v>
      </c>
      <c r="O41" s="3">
        <v>8000</v>
      </c>
      <c r="P41" s="3">
        <v>8000</v>
      </c>
      <c r="Q41" s="3">
        <f t="shared" si="42"/>
        <v>96000</v>
      </c>
    </row>
    <row r="42" spans="1:17" x14ac:dyDescent="0.3">
      <c r="A42" s="21">
        <v>24</v>
      </c>
      <c r="B42" s="1" t="s">
        <v>110</v>
      </c>
      <c r="C42" s="2" t="s">
        <v>44</v>
      </c>
      <c r="D42" s="3">
        <f>(8000*12)</f>
        <v>96000</v>
      </c>
      <c r="E42" s="3">
        <v>8000</v>
      </c>
      <c r="F42" s="3">
        <v>8000</v>
      </c>
      <c r="G42" s="3">
        <v>8000</v>
      </c>
      <c r="H42" s="3">
        <v>8000</v>
      </c>
      <c r="I42" s="3">
        <v>8000</v>
      </c>
      <c r="J42" s="3">
        <v>8000</v>
      </c>
      <c r="K42" s="3">
        <v>8000</v>
      </c>
      <c r="L42" s="3">
        <v>8000</v>
      </c>
      <c r="M42" s="3">
        <v>8000</v>
      </c>
      <c r="N42" s="3">
        <v>8000</v>
      </c>
      <c r="O42" s="3">
        <v>8000</v>
      </c>
      <c r="P42" s="3">
        <v>8000</v>
      </c>
      <c r="Q42" s="3">
        <f t="shared" si="42"/>
        <v>96000</v>
      </c>
    </row>
    <row r="43" spans="1:17" x14ac:dyDescent="0.3">
      <c r="A43" s="21">
        <v>25</v>
      </c>
      <c r="B43" s="1" t="s">
        <v>111</v>
      </c>
      <c r="C43" s="2" t="s">
        <v>45</v>
      </c>
      <c r="D43" s="3">
        <f>(11000*12)</f>
        <v>132000</v>
      </c>
      <c r="E43" s="3">
        <v>11000</v>
      </c>
      <c r="F43" s="3">
        <v>11000</v>
      </c>
      <c r="G43" s="3">
        <v>11000</v>
      </c>
      <c r="H43" s="3">
        <v>11000</v>
      </c>
      <c r="I43" s="3">
        <v>11000</v>
      </c>
      <c r="J43" s="3">
        <v>11000</v>
      </c>
      <c r="K43" s="3">
        <v>11000</v>
      </c>
      <c r="L43" s="3">
        <v>11000</v>
      </c>
      <c r="M43" s="3">
        <v>11000</v>
      </c>
      <c r="N43" s="3">
        <v>11000</v>
      </c>
      <c r="O43" s="3">
        <v>11000</v>
      </c>
      <c r="P43" s="3">
        <v>11000</v>
      </c>
      <c r="Q43" s="3">
        <f t="shared" si="42"/>
        <v>132000</v>
      </c>
    </row>
    <row r="44" spans="1:17" x14ac:dyDescent="0.3">
      <c r="A44" s="21">
        <v>26</v>
      </c>
      <c r="B44" s="6" t="s">
        <v>112</v>
      </c>
      <c r="C44" s="2" t="s">
        <v>46</v>
      </c>
      <c r="D44" s="3">
        <f>(8000*12)</f>
        <v>96000</v>
      </c>
      <c r="E44" s="3">
        <v>8000</v>
      </c>
      <c r="F44" s="3">
        <v>8000</v>
      </c>
      <c r="G44" s="3">
        <v>8000</v>
      </c>
      <c r="H44" s="3">
        <v>8000</v>
      </c>
      <c r="I44" s="3">
        <v>8000</v>
      </c>
      <c r="J44" s="3">
        <v>8000</v>
      </c>
      <c r="K44" s="3">
        <v>8000</v>
      </c>
      <c r="L44" s="3">
        <v>8000</v>
      </c>
      <c r="M44" s="3">
        <v>8000</v>
      </c>
      <c r="N44" s="3">
        <v>8000</v>
      </c>
      <c r="O44" s="3">
        <v>8000</v>
      </c>
      <c r="P44" s="3">
        <v>8000</v>
      </c>
      <c r="Q44" s="3">
        <f t="shared" si="42"/>
        <v>96000</v>
      </c>
    </row>
    <row r="45" spans="1:17" x14ac:dyDescent="0.3">
      <c r="A45" s="21">
        <v>27</v>
      </c>
      <c r="B45" s="1" t="s">
        <v>113</v>
      </c>
      <c r="C45" s="2" t="s">
        <v>47</v>
      </c>
      <c r="D45" s="7">
        <f>(8000*12)</f>
        <v>96000</v>
      </c>
      <c r="E45" s="7">
        <v>8000</v>
      </c>
      <c r="F45" s="7">
        <v>8000</v>
      </c>
      <c r="G45" s="7">
        <v>8000</v>
      </c>
      <c r="H45" s="7">
        <v>8000</v>
      </c>
      <c r="I45" s="7">
        <v>8000</v>
      </c>
      <c r="J45" s="7">
        <v>8000</v>
      </c>
      <c r="K45" s="7">
        <v>8000</v>
      </c>
      <c r="L45" s="7">
        <v>8000</v>
      </c>
      <c r="M45" s="7">
        <v>8000</v>
      </c>
      <c r="N45" s="7">
        <v>8000</v>
      </c>
      <c r="O45" s="7">
        <v>8000</v>
      </c>
      <c r="P45" s="7">
        <v>8000</v>
      </c>
      <c r="Q45" s="3">
        <f t="shared" si="42"/>
        <v>96000</v>
      </c>
    </row>
    <row r="46" spans="1:17" x14ac:dyDescent="0.3">
      <c r="A46" s="21">
        <v>28</v>
      </c>
      <c r="B46" s="1" t="s">
        <v>114</v>
      </c>
      <c r="C46" s="2" t="s">
        <v>48</v>
      </c>
      <c r="D46" s="3">
        <f>(9500*12)</f>
        <v>114000</v>
      </c>
      <c r="E46" s="3">
        <v>9500</v>
      </c>
      <c r="F46" s="3">
        <v>9500</v>
      </c>
      <c r="G46" s="3">
        <v>9500</v>
      </c>
      <c r="H46" s="3">
        <v>9500</v>
      </c>
      <c r="I46" s="3">
        <v>9500</v>
      </c>
      <c r="J46" s="3">
        <v>9500</v>
      </c>
      <c r="K46" s="3">
        <v>9500</v>
      </c>
      <c r="L46" s="3">
        <v>9500</v>
      </c>
      <c r="M46" s="3">
        <v>9500</v>
      </c>
      <c r="N46" s="3">
        <v>9500</v>
      </c>
      <c r="O46" s="3">
        <v>9500</v>
      </c>
      <c r="P46" s="3">
        <v>9500</v>
      </c>
      <c r="Q46" s="3">
        <f t="shared" si="42"/>
        <v>114000</v>
      </c>
    </row>
    <row r="47" spans="1:17" x14ac:dyDescent="0.3">
      <c r="A47" s="21">
        <v>29</v>
      </c>
      <c r="B47" s="1" t="s">
        <v>115</v>
      </c>
      <c r="C47" s="2" t="s">
        <v>49</v>
      </c>
      <c r="D47" s="3">
        <f>(5500*12)</f>
        <v>66000</v>
      </c>
      <c r="E47" s="3">
        <v>5500</v>
      </c>
      <c r="F47" s="3">
        <v>5500</v>
      </c>
      <c r="G47" s="3">
        <v>5500</v>
      </c>
      <c r="H47" s="3">
        <v>5500</v>
      </c>
      <c r="I47" s="3">
        <v>5500</v>
      </c>
      <c r="J47" s="3">
        <v>5500</v>
      </c>
      <c r="K47" s="3">
        <v>5500</v>
      </c>
      <c r="L47" s="3">
        <v>5500</v>
      </c>
      <c r="M47" s="3">
        <v>5500</v>
      </c>
      <c r="N47" s="3">
        <v>5500</v>
      </c>
      <c r="O47" s="3">
        <v>5500</v>
      </c>
      <c r="P47" s="3">
        <v>5500</v>
      </c>
      <c r="Q47" s="3">
        <f t="shared" si="42"/>
        <v>66000</v>
      </c>
    </row>
    <row r="48" spans="1:17" x14ac:dyDescent="0.3">
      <c r="A48" s="21">
        <v>30</v>
      </c>
      <c r="B48" s="1" t="s">
        <v>116</v>
      </c>
      <c r="C48" s="2" t="s">
        <v>50</v>
      </c>
      <c r="D48" s="3">
        <f>(5500*12)</f>
        <v>66000</v>
      </c>
      <c r="E48" s="3">
        <v>5500</v>
      </c>
      <c r="F48" s="3">
        <v>5500</v>
      </c>
      <c r="G48" s="3">
        <v>5500</v>
      </c>
      <c r="H48" s="3">
        <v>5500</v>
      </c>
      <c r="I48" s="3">
        <v>5500</v>
      </c>
      <c r="J48" s="3">
        <v>5500</v>
      </c>
      <c r="K48" s="3">
        <v>5500</v>
      </c>
      <c r="L48" s="3">
        <v>5500</v>
      </c>
      <c r="M48" s="3">
        <v>5500</v>
      </c>
      <c r="N48" s="3">
        <v>5500</v>
      </c>
      <c r="O48" s="3">
        <v>5500</v>
      </c>
      <c r="P48" s="3">
        <v>5500</v>
      </c>
      <c r="Q48" s="3">
        <f t="shared" si="42"/>
        <v>66000</v>
      </c>
    </row>
    <row r="49" spans="1:17" x14ac:dyDescent="0.3">
      <c r="A49" s="21">
        <v>31</v>
      </c>
      <c r="B49" s="1" t="s">
        <v>117</v>
      </c>
      <c r="C49" s="8" t="s">
        <v>51</v>
      </c>
      <c r="D49" s="3">
        <f>(5500*12)</f>
        <v>66000</v>
      </c>
      <c r="E49" s="3">
        <v>5500</v>
      </c>
      <c r="F49" s="3">
        <v>5500</v>
      </c>
      <c r="G49" s="3">
        <v>5500</v>
      </c>
      <c r="H49" s="3">
        <v>5500</v>
      </c>
      <c r="I49" s="3">
        <v>5500</v>
      </c>
      <c r="J49" s="3">
        <v>5500</v>
      </c>
      <c r="K49" s="3">
        <v>5500</v>
      </c>
      <c r="L49" s="3">
        <v>5500</v>
      </c>
      <c r="M49" s="3">
        <v>5500</v>
      </c>
      <c r="N49" s="3">
        <v>5500</v>
      </c>
      <c r="O49" s="3">
        <v>5500</v>
      </c>
      <c r="P49" s="3">
        <v>5500</v>
      </c>
      <c r="Q49" s="3">
        <f t="shared" si="42"/>
        <v>66000</v>
      </c>
    </row>
    <row r="50" spans="1:17" x14ac:dyDescent="0.3">
      <c r="A50" s="21">
        <v>32</v>
      </c>
      <c r="B50" s="1" t="s">
        <v>118</v>
      </c>
      <c r="C50" s="2" t="s">
        <v>52</v>
      </c>
      <c r="D50" s="3">
        <v>39000</v>
      </c>
      <c r="E50" s="3">
        <v>13000</v>
      </c>
      <c r="F50" s="3">
        <v>13000</v>
      </c>
      <c r="G50" s="3">
        <v>13000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f t="shared" si="42"/>
        <v>39000</v>
      </c>
    </row>
    <row r="51" spans="1:17" x14ac:dyDescent="0.3">
      <c r="A51" s="21">
        <v>33</v>
      </c>
      <c r="B51" s="1" t="s">
        <v>119</v>
      </c>
      <c r="C51" s="2" t="s">
        <v>53</v>
      </c>
      <c r="D51" s="3">
        <f>(9500*12)</f>
        <v>114000</v>
      </c>
      <c r="E51" s="3">
        <v>9500</v>
      </c>
      <c r="F51" s="3">
        <v>9500</v>
      </c>
      <c r="G51" s="3">
        <v>9500</v>
      </c>
      <c r="H51" s="3">
        <v>9500</v>
      </c>
      <c r="I51" s="3">
        <v>9500</v>
      </c>
      <c r="J51" s="3">
        <v>9500</v>
      </c>
      <c r="K51" s="3">
        <v>9500</v>
      </c>
      <c r="L51" s="3">
        <v>9500</v>
      </c>
      <c r="M51" s="3">
        <v>9500</v>
      </c>
      <c r="N51" s="3">
        <v>9500</v>
      </c>
      <c r="O51" s="3">
        <v>9500</v>
      </c>
      <c r="P51" s="3">
        <v>9500</v>
      </c>
      <c r="Q51" s="3">
        <f t="shared" si="42"/>
        <v>114000</v>
      </c>
    </row>
    <row r="52" spans="1:17" x14ac:dyDescent="0.3">
      <c r="A52" s="21">
        <v>34</v>
      </c>
      <c r="B52" s="1" t="s">
        <v>120</v>
      </c>
      <c r="C52" s="2" t="s">
        <v>54</v>
      </c>
      <c r="D52" s="3">
        <f>(9500*12)</f>
        <v>114000</v>
      </c>
      <c r="E52" s="3">
        <v>9500</v>
      </c>
      <c r="F52" s="3">
        <v>9500</v>
      </c>
      <c r="G52" s="3">
        <v>9500</v>
      </c>
      <c r="H52" s="3">
        <v>9500</v>
      </c>
      <c r="I52" s="3">
        <v>9500</v>
      </c>
      <c r="J52" s="3">
        <v>9500</v>
      </c>
      <c r="K52" s="3">
        <v>9500</v>
      </c>
      <c r="L52" s="3">
        <v>9500</v>
      </c>
      <c r="M52" s="3">
        <v>9500</v>
      </c>
      <c r="N52" s="3">
        <v>9500</v>
      </c>
      <c r="O52" s="3">
        <v>9500</v>
      </c>
      <c r="P52" s="3">
        <v>9500</v>
      </c>
      <c r="Q52" s="3">
        <f t="shared" si="42"/>
        <v>114000</v>
      </c>
    </row>
    <row r="53" spans="1:17" x14ac:dyDescent="0.3">
      <c r="A53" s="21">
        <v>35</v>
      </c>
      <c r="B53" s="1" t="s">
        <v>121</v>
      </c>
      <c r="C53" s="2" t="s">
        <v>55</v>
      </c>
      <c r="D53" s="3">
        <f>(9500*12)</f>
        <v>114000</v>
      </c>
      <c r="E53" s="3">
        <v>9500</v>
      </c>
      <c r="F53" s="3">
        <v>9500</v>
      </c>
      <c r="G53" s="3">
        <v>9500</v>
      </c>
      <c r="H53" s="3">
        <v>9500</v>
      </c>
      <c r="I53" s="3">
        <v>9500</v>
      </c>
      <c r="J53" s="3">
        <v>9500</v>
      </c>
      <c r="K53" s="3">
        <v>9500</v>
      </c>
      <c r="L53" s="3">
        <v>9500</v>
      </c>
      <c r="M53" s="3">
        <v>9500</v>
      </c>
      <c r="N53" s="3">
        <v>9500</v>
      </c>
      <c r="O53" s="3">
        <v>9500</v>
      </c>
      <c r="P53" s="3">
        <v>9500</v>
      </c>
      <c r="Q53" s="3">
        <f t="shared" si="42"/>
        <v>114000</v>
      </c>
    </row>
    <row r="54" spans="1:17" x14ac:dyDescent="0.3">
      <c r="A54" s="21">
        <v>36</v>
      </c>
      <c r="B54" s="1" t="s">
        <v>122</v>
      </c>
      <c r="C54" s="2" t="s">
        <v>56</v>
      </c>
      <c r="D54" s="3">
        <v>94693.55</v>
      </c>
      <c r="E54" s="3">
        <v>0</v>
      </c>
      <c r="F54" s="23">
        <v>0</v>
      </c>
      <c r="G54" s="22">
        <v>9193.5499999999993</v>
      </c>
      <c r="H54" s="24">
        <v>9500</v>
      </c>
      <c r="I54" s="24">
        <v>9500</v>
      </c>
      <c r="J54" s="24">
        <v>9500</v>
      </c>
      <c r="K54" s="24">
        <v>9500</v>
      </c>
      <c r="L54" s="24">
        <v>9500</v>
      </c>
      <c r="M54" s="24">
        <v>9500</v>
      </c>
      <c r="N54" s="24">
        <v>9500</v>
      </c>
      <c r="O54" s="24">
        <v>9500</v>
      </c>
      <c r="P54" s="24">
        <v>9500</v>
      </c>
      <c r="Q54" s="3">
        <f t="shared" si="42"/>
        <v>94693.55</v>
      </c>
    </row>
    <row r="55" spans="1:17" x14ac:dyDescent="0.3">
      <c r="A55" s="21">
        <v>37</v>
      </c>
      <c r="B55" s="1" t="s">
        <v>123</v>
      </c>
      <c r="C55" s="4" t="s">
        <v>57</v>
      </c>
      <c r="D55" s="3">
        <f>(19000*12)</f>
        <v>228000</v>
      </c>
      <c r="E55" s="3">
        <v>19000</v>
      </c>
      <c r="F55" s="3">
        <v>19000</v>
      </c>
      <c r="G55" s="3">
        <v>19000</v>
      </c>
      <c r="H55" s="3">
        <v>19000</v>
      </c>
      <c r="I55" s="3">
        <v>19000</v>
      </c>
      <c r="J55" s="3">
        <v>19000</v>
      </c>
      <c r="K55" s="3">
        <v>19000</v>
      </c>
      <c r="L55" s="3">
        <v>19000</v>
      </c>
      <c r="M55" s="3">
        <v>19000</v>
      </c>
      <c r="N55" s="3">
        <v>19000</v>
      </c>
      <c r="O55" s="3">
        <v>19000</v>
      </c>
      <c r="P55" s="3">
        <v>19000</v>
      </c>
      <c r="Q55" s="3">
        <f t="shared" si="42"/>
        <v>228000</v>
      </c>
    </row>
    <row r="56" spans="1:17" x14ac:dyDescent="0.3">
      <c r="A56" s="21">
        <v>38</v>
      </c>
      <c r="B56" s="1" t="s">
        <v>124</v>
      </c>
      <c r="C56" s="2" t="s">
        <v>58</v>
      </c>
      <c r="D56" s="3">
        <f>(17000*12)</f>
        <v>204000</v>
      </c>
      <c r="E56" s="3">
        <v>17000</v>
      </c>
      <c r="F56" s="3">
        <v>17000</v>
      </c>
      <c r="G56" s="3">
        <v>17000</v>
      </c>
      <c r="H56" s="3">
        <v>17000</v>
      </c>
      <c r="I56" s="3">
        <v>17000</v>
      </c>
      <c r="J56" s="3">
        <v>17000</v>
      </c>
      <c r="K56" s="3">
        <v>17000</v>
      </c>
      <c r="L56" s="3">
        <v>17000</v>
      </c>
      <c r="M56" s="3">
        <v>17000</v>
      </c>
      <c r="N56" s="3">
        <v>17000</v>
      </c>
      <c r="O56" s="3">
        <v>17000</v>
      </c>
      <c r="P56" s="3">
        <v>17000</v>
      </c>
      <c r="Q56" s="3">
        <f t="shared" si="42"/>
        <v>204000</v>
      </c>
    </row>
    <row r="57" spans="1:17" x14ac:dyDescent="0.3">
      <c r="A57" s="21">
        <v>39</v>
      </c>
      <c r="B57" s="1" t="s">
        <v>125</v>
      </c>
      <c r="C57" s="2" t="s">
        <v>59</v>
      </c>
      <c r="D57" s="3">
        <f>8000*12</f>
        <v>96000</v>
      </c>
      <c r="E57" s="3">
        <v>8000</v>
      </c>
      <c r="F57" s="3">
        <v>8000</v>
      </c>
      <c r="G57" s="3">
        <v>8000</v>
      </c>
      <c r="H57" s="3">
        <v>8000</v>
      </c>
      <c r="I57" s="3">
        <v>8000</v>
      </c>
      <c r="J57" s="3">
        <v>8000</v>
      </c>
      <c r="K57" s="3">
        <v>8000</v>
      </c>
      <c r="L57" s="3">
        <v>8000</v>
      </c>
      <c r="M57" s="3">
        <v>8000</v>
      </c>
      <c r="N57" s="3">
        <v>8000</v>
      </c>
      <c r="O57" s="3">
        <v>8000</v>
      </c>
      <c r="P57" s="3">
        <v>8000</v>
      </c>
      <c r="Q57" s="3">
        <f t="shared" si="42"/>
        <v>96000</v>
      </c>
    </row>
    <row r="58" spans="1:17" x14ac:dyDescent="0.3">
      <c r="A58" s="21">
        <v>40</v>
      </c>
      <c r="B58" s="1" t="s">
        <v>126</v>
      </c>
      <c r="C58" s="2" t="s">
        <v>60</v>
      </c>
      <c r="D58" s="3">
        <f>13000*12</f>
        <v>156000</v>
      </c>
      <c r="E58" s="3">
        <v>13000</v>
      </c>
      <c r="F58" s="3">
        <v>13000</v>
      </c>
      <c r="G58" s="3">
        <v>13000</v>
      </c>
      <c r="H58" s="3">
        <v>13000</v>
      </c>
      <c r="I58" s="3">
        <v>13000</v>
      </c>
      <c r="J58" s="3">
        <v>13000</v>
      </c>
      <c r="K58" s="3">
        <v>13000</v>
      </c>
      <c r="L58" s="3">
        <v>13000</v>
      </c>
      <c r="M58" s="3">
        <v>13000</v>
      </c>
      <c r="N58" s="3">
        <v>13000</v>
      </c>
      <c r="O58" s="3">
        <v>13000</v>
      </c>
      <c r="P58" s="3">
        <v>13000</v>
      </c>
      <c r="Q58" s="3">
        <f t="shared" si="42"/>
        <v>156000</v>
      </c>
    </row>
    <row r="59" spans="1:17" x14ac:dyDescent="0.3">
      <c r="A59" s="21">
        <v>41</v>
      </c>
      <c r="B59" s="1" t="s">
        <v>127</v>
      </c>
      <c r="C59" s="2" t="s">
        <v>61</v>
      </c>
      <c r="D59" s="3">
        <f>13000*12</f>
        <v>156000</v>
      </c>
      <c r="E59" s="3">
        <v>13000</v>
      </c>
      <c r="F59" s="3">
        <v>13000</v>
      </c>
      <c r="G59" s="3">
        <v>13000</v>
      </c>
      <c r="H59" s="3">
        <v>13000</v>
      </c>
      <c r="I59" s="3">
        <v>13000</v>
      </c>
      <c r="J59" s="3">
        <v>13000</v>
      </c>
      <c r="K59" s="3">
        <v>13000</v>
      </c>
      <c r="L59" s="3">
        <v>13000</v>
      </c>
      <c r="M59" s="3">
        <v>13000</v>
      </c>
      <c r="N59" s="3">
        <v>13000</v>
      </c>
      <c r="O59" s="3">
        <v>13000</v>
      </c>
      <c r="P59" s="3">
        <v>13000</v>
      </c>
      <c r="Q59" s="3">
        <f t="shared" si="42"/>
        <v>156000</v>
      </c>
    </row>
    <row r="60" spans="1:17" x14ac:dyDescent="0.3">
      <c r="A60" s="21">
        <v>42</v>
      </c>
      <c r="B60" s="9" t="s">
        <v>128</v>
      </c>
      <c r="C60" s="2" t="s">
        <v>62</v>
      </c>
      <c r="D60" s="3">
        <f t="shared" ref="D60:D68" si="43">13000*12</f>
        <v>156000</v>
      </c>
      <c r="E60" s="3">
        <v>13000</v>
      </c>
      <c r="F60" s="3">
        <v>13000</v>
      </c>
      <c r="G60" s="3">
        <v>13000</v>
      </c>
      <c r="H60" s="3">
        <v>13000</v>
      </c>
      <c r="I60" s="3">
        <v>13000</v>
      </c>
      <c r="J60" s="3">
        <v>13000</v>
      </c>
      <c r="K60" s="3">
        <v>13000</v>
      </c>
      <c r="L60" s="3">
        <v>13000</v>
      </c>
      <c r="M60" s="3">
        <v>13000</v>
      </c>
      <c r="N60" s="3">
        <v>13000</v>
      </c>
      <c r="O60" s="3">
        <v>13000</v>
      </c>
      <c r="P60" s="3">
        <v>13000</v>
      </c>
      <c r="Q60" s="3">
        <f t="shared" si="42"/>
        <v>156000</v>
      </c>
    </row>
    <row r="61" spans="1:17" x14ac:dyDescent="0.3">
      <c r="A61" s="21">
        <v>43</v>
      </c>
      <c r="B61" s="1" t="s">
        <v>129</v>
      </c>
      <c r="C61" s="2" t="s">
        <v>63</v>
      </c>
      <c r="D61" s="3">
        <f t="shared" si="43"/>
        <v>156000</v>
      </c>
      <c r="E61" s="7">
        <v>13000</v>
      </c>
      <c r="F61" s="7">
        <v>13000</v>
      </c>
      <c r="G61" s="7">
        <v>13000</v>
      </c>
      <c r="H61" s="7">
        <v>13000</v>
      </c>
      <c r="I61" s="7">
        <v>13000</v>
      </c>
      <c r="J61" s="7">
        <v>13000</v>
      </c>
      <c r="K61" s="7">
        <v>13000</v>
      </c>
      <c r="L61" s="7">
        <v>13000</v>
      </c>
      <c r="M61" s="7">
        <v>13000</v>
      </c>
      <c r="N61" s="7">
        <v>13000</v>
      </c>
      <c r="O61" s="7">
        <v>13000</v>
      </c>
      <c r="P61" s="7">
        <v>13000</v>
      </c>
      <c r="Q61" s="3">
        <f t="shared" si="42"/>
        <v>156000</v>
      </c>
    </row>
    <row r="62" spans="1:17" x14ac:dyDescent="0.3">
      <c r="A62" s="21">
        <v>44</v>
      </c>
      <c r="B62" s="1" t="s">
        <v>130</v>
      </c>
      <c r="C62" s="2" t="s">
        <v>64</v>
      </c>
      <c r="D62" s="3">
        <f t="shared" si="43"/>
        <v>156000</v>
      </c>
      <c r="E62" s="3">
        <v>13000</v>
      </c>
      <c r="F62" s="3">
        <v>13000</v>
      </c>
      <c r="G62" s="3">
        <v>13000</v>
      </c>
      <c r="H62" s="3">
        <v>13000</v>
      </c>
      <c r="I62" s="3">
        <v>13000</v>
      </c>
      <c r="J62" s="3">
        <v>13000</v>
      </c>
      <c r="K62" s="3">
        <v>13000</v>
      </c>
      <c r="L62" s="3">
        <v>13000</v>
      </c>
      <c r="M62" s="3">
        <v>13000</v>
      </c>
      <c r="N62" s="3">
        <v>13000</v>
      </c>
      <c r="O62" s="3">
        <v>13000</v>
      </c>
      <c r="P62" s="3">
        <v>13000</v>
      </c>
      <c r="Q62" s="3">
        <f t="shared" si="42"/>
        <v>156000</v>
      </c>
    </row>
    <row r="63" spans="1:17" x14ac:dyDescent="0.3">
      <c r="A63" s="21">
        <v>45</v>
      </c>
      <c r="B63" s="1" t="s">
        <v>131</v>
      </c>
      <c r="C63" s="2" t="s">
        <v>65</v>
      </c>
      <c r="D63" s="3">
        <f t="shared" si="43"/>
        <v>156000</v>
      </c>
      <c r="E63" s="3">
        <v>13000</v>
      </c>
      <c r="F63" s="3">
        <v>13000</v>
      </c>
      <c r="G63" s="3">
        <v>13000</v>
      </c>
      <c r="H63" s="3">
        <v>13000</v>
      </c>
      <c r="I63" s="3">
        <v>13000</v>
      </c>
      <c r="J63" s="3">
        <v>13000</v>
      </c>
      <c r="K63" s="3">
        <v>13000</v>
      </c>
      <c r="L63" s="3">
        <v>13000</v>
      </c>
      <c r="M63" s="3">
        <v>13000</v>
      </c>
      <c r="N63" s="3">
        <v>13000</v>
      </c>
      <c r="O63" s="3">
        <v>13000</v>
      </c>
      <c r="P63" s="3">
        <v>13000</v>
      </c>
      <c r="Q63" s="3">
        <f t="shared" si="42"/>
        <v>156000</v>
      </c>
    </row>
    <row r="64" spans="1:17" x14ac:dyDescent="0.3">
      <c r="A64" s="21">
        <v>46</v>
      </c>
      <c r="B64" s="1" t="s">
        <v>132</v>
      </c>
      <c r="C64" s="2" t="s">
        <v>66</v>
      </c>
      <c r="D64" s="3">
        <f t="shared" si="43"/>
        <v>156000</v>
      </c>
      <c r="E64" s="3">
        <v>13000</v>
      </c>
      <c r="F64" s="3">
        <v>13000</v>
      </c>
      <c r="G64" s="3">
        <v>13000</v>
      </c>
      <c r="H64" s="3">
        <v>13000</v>
      </c>
      <c r="I64" s="3">
        <v>13000</v>
      </c>
      <c r="J64" s="3">
        <v>13000</v>
      </c>
      <c r="K64" s="3">
        <v>13000</v>
      </c>
      <c r="L64" s="3">
        <v>13000</v>
      </c>
      <c r="M64" s="3">
        <v>13000</v>
      </c>
      <c r="N64" s="3">
        <v>13000</v>
      </c>
      <c r="O64" s="3">
        <v>13000</v>
      </c>
      <c r="P64" s="3">
        <v>13000</v>
      </c>
      <c r="Q64" s="3">
        <f t="shared" si="42"/>
        <v>156000</v>
      </c>
    </row>
    <row r="65" spans="1:17" x14ac:dyDescent="0.3">
      <c r="A65" s="21">
        <v>47</v>
      </c>
      <c r="B65" s="1" t="s">
        <v>133</v>
      </c>
      <c r="C65" s="2" t="s">
        <v>67</v>
      </c>
      <c r="D65" s="3">
        <f t="shared" si="43"/>
        <v>156000</v>
      </c>
      <c r="E65" s="3">
        <v>13000</v>
      </c>
      <c r="F65" s="3">
        <v>13000</v>
      </c>
      <c r="G65" s="3">
        <v>13000</v>
      </c>
      <c r="H65" s="3">
        <v>13000</v>
      </c>
      <c r="I65" s="3">
        <v>13000</v>
      </c>
      <c r="J65" s="3">
        <v>13000</v>
      </c>
      <c r="K65" s="3">
        <v>13000</v>
      </c>
      <c r="L65" s="3">
        <v>13000</v>
      </c>
      <c r="M65" s="3">
        <v>13000</v>
      </c>
      <c r="N65" s="3">
        <v>13000</v>
      </c>
      <c r="O65" s="3">
        <v>13000</v>
      </c>
      <c r="P65" s="3">
        <v>13000</v>
      </c>
      <c r="Q65" s="3">
        <f t="shared" si="42"/>
        <v>156000</v>
      </c>
    </row>
    <row r="66" spans="1:17" x14ac:dyDescent="0.3">
      <c r="A66" s="21">
        <v>48</v>
      </c>
      <c r="B66" s="1" t="s">
        <v>134</v>
      </c>
      <c r="C66" s="2" t="s">
        <v>68</v>
      </c>
      <c r="D66" s="3">
        <f t="shared" si="43"/>
        <v>156000</v>
      </c>
      <c r="E66" s="3">
        <v>13000</v>
      </c>
      <c r="F66" s="3">
        <v>13000</v>
      </c>
      <c r="G66" s="3">
        <v>13000</v>
      </c>
      <c r="H66" s="3">
        <v>13000</v>
      </c>
      <c r="I66" s="3">
        <v>13000</v>
      </c>
      <c r="J66" s="3">
        <v>13000</v>
      </c>
      <c r="K66" s="3">
        <v>13000</v>
      </c>
      <c r="L66" s="3">
        <v>13000</v>
      </c>
      <c r="M66" s="3">
        <v>13000</v>
      </c>
      <c r="N66" s="3">
        <v>13000</v>
      </c>
      <c r="O66" s="3">
        <v>13000</v>
      </c>
      <c r="P66" s="3">
        <v>13000</v>
      </c>
      <c r="Q66" s="3">
        <f t="shared" si="42"/>
        <v>156000</v>
      </c>
    </row>
    <row r="67" spans="1:17" x14ac:dyDescent="0.3">
      <c r="A67" s="21">
        <v>49</v>
      </c>
      <c r="B67" s="1" t="s">
        <v>135</v>
      </c>
      <c r="C67" s="2" t="s">
        <v>69</v>
      </c>
      <c r="D67" s="3">
        <f t="shared" si="43"/>
        <v>156000</v>
      </c>
      <c r="E67" s="3">
        <v>13000</v>
      </c>
      <c r="F67" s="3">
        <v>13000</v>
      </c>
      <c r="G67" s="3">
        <v>13000</v>
      </c>
      <c r="H67" s="3">
        <v>13000</v>
      </c>
      <c r="I67" s="3">
        <v>13000</v>
      </c>
      <c r="J67" s="3">
        <v>13000</v>
      </c>
      <c r="K67" s="3">
        <v>13000</v>
      </c>
      <c r="L67" s="3">
        <v>13000</v>
      </c>
      <c r="M67" s="3">
        <v>13000</v>
      </c>
      <c r="N67" s="3">
        <v>13000</v>
      </c>
      <c r="O67" s="3">
        <v>13000</v>
      </c>
      <c r="P67" s="3">
        <v>13000</v>
      </c>
      <c r="Q67" s="3">
        <f t="shared" si="42"/>
        <v>156000</v>
      </c>
    </row>
    <row r="68" spans="1:17" x14ac:dyDescent="0.3">
      <c r="A68" s="21">
        <v>50</v>
      </c>
      <c r="B68" s="1" t="s">
        <v>136</v>
      </c>
      <c r="C68" s="2" t="s">
        <v>70</v>
      </c>
      <c r="D68" s="3">
        <f t="shared" si="43"/>
        <v>156000</v>
      </c>
      <c r="E68" s="3">
        <v>13000</v>
      </c>
      <c r="F68" s="3">
        <v>13000</v>
      </c>
      <c r="G68" s="3">
        <v>13000</v>
      </c>
      <c r="H68" s="3">
        <v>13000</v>
      </c>
      <c r="I68" s="3">
        <v>13000</v>
      </c>
      <c r="J68" s="3">
        <v>13000</v>
      </c>
      <c r="K68" s="3">
        <v>13000</v>
      </c>
      <c r="L68" s="3">
        <v>13000</v>
      </c>
      <c r="M68" s="3">
        <v>13000</v>
      </c>
      <c r="N68" s="3">
        <v>13000</v>
      </c>
      <c r="O68" s="3">
        <v>13000</v>
      </c>
      <c r="P68" s="3">
        <v>13000</v>
      </c>
      <c r="Q68" s="3">
        <f t="shared" si="42"/>
        <v>156000</v>
      </c>
    </row>
    <row r="69" spans="1:17" x14ac:dyDescent="0.3">
      <c r="A69" s="21">
        <v>51</v>
      </c>
      <c r="B69" s="1" t="s">
        <v>137</v>
      </c>
      <c r="C69" s="2" t="s">
        <v>71</v>
      </c>
      <c r="D69" s="3">
        <f>10000*12</f>
        <v>120000</v>
      </c>
      <c r="E69" s="3">
        <v>10000</v>
      </c>
      <c r="F69" s="3">
        <v>10000</v>
      </c>
      <c r="G69" s="3">
        <v>10000</v>
      </c>
      <c r="H69" s="3">
        <v>10000</v>
      </c>
      <c r="I69" s="3">
        <v>10000</v>
      </c>
      <c r="J69" s="3">
        <v>10000</v>
      </c>
      <c r="K69" s="3">
        <v>10000</v>
      </c>
      <c r="L69" s="3">
        <v>10000</v>
      </c>
      <c r="M69" s="3">
        <v>10000</v>
      </c>
      <c r="N69" s="3">
        <v>10000</v>
      </c>
      <c r="O69" s="3">
        <v>10000</v>
      </c>
      <c r="P69" s="3">
        <v>10000</v>
      </c>
      <c r="Q69" s="3">
        <f t="shared" si="42"/>
        <v>120000</v>
      </c>
    </row>
    <row r="70" spans="1:17" x14ac:dyDescent="0.3">
      <c r="A70" s="21">
        <v>52</v>
      </c>
      <c r="B70" s="1" t="s">
        <v>138</v>
      </c>
      <c r="C70" s="2" t="s">
        <v>72</v>
      </c>
      <c r="D70" s="3">
        <f>(9500*12)</f>
        <v>114000</v>
      </c>
      <c r="E70" s="3">
        <v>9500</v>
      </c>
      <c r="F70" s="3">
        <v>9500</v>
      </c>
      <c r="G70" s="3">
        <v>9500</v>
      </c>
      <c r="H70" s="3">
        <v>9500</v>
      </c>
      <c r="I70" s="3">
        <v>9500</v>
      </c>
      <c r="J70" s="3">
        <v>9500</v>
      </c>
      <c r="K70" s="3">
        <v>9500</v>
      </c>
      <c r="L70" s="3">
        <v>9500</v>
      </c>
      <c r="M70" s="3">
        <v>9500</v>
      </c>
      <c r="N70" s="3">
        <v>9500</v>
      </c>
      <c r="O70" s="3">
        <v>9500</v>
      </c>
      <c r="P70" s="3">
        <v>9500</v>
      </c>
      <c r="Q70" s="3">
        <f t="shared" si="42"/>
        <v>114000</v>
      </c>
    </row>
    <row r="71" spans="1:17" x14ac:dyDescent="0.3">
      <c r="A71" s="21">
        <v>53</v>
      </c>
      <c r="B71" s="1" t="s">
        <v>139</v>
      </c>
      <c r="C71" s="2" t="s">
        <v>73</v>
      </c>
      <c r="D71" s="3">
        <f>(9500*12)</f>
        <v>114000</v>
      </c>
      <c r="E71" s="3">
        <v>9500</v>
      </c>
      <c r="F71" s="3">
        <v>9500</v>
      </c>
      <c r="G71" s="3">
        <v>9500</v>
      </c>
      <c r="H71" s="3">
        <v>9500</v>
      </c>
      <c r="I71" s="3">
        <v>9500</v>
      </c>
      <c r="J71" s="3">
        <v>9500</v>
      </c>
      <c r="K71" s="3">
        <v>9500</v>
      </c>
      <c r="L71" s="3">
        <v>9500</v>
      </c>
      <c r="M71" s="3">
        <v>9500</v>
      </c>
      <c r="N71" s="3">
        <v>9500</v>
      </c>
      <c r="O71" s="3">
        <v>9500</v>
      </c>
      <c r="P71" s="3">
        <v>9500</v>
      </c>
      <c r="Q71" s="3">
        <f t="shared" si="42"/>
        <v>114000</v>
      </c>
    </row>
    <row r="72" spans="1:17" x14ac:dyDescent="0.3">
      <c r="A72" s="21">
        <v>54</v>
      </c>
      <c r="B72" s="1" t="s">
        <v>140</v>
      </c>
      <c r="C72" s="2" t="s">
        <v>74</v>
      </c>
      <c r="D72" s="3">
        <f>(9000*12)</f>
        <v>108000</v>
      </c>
      <c r="E72" s="3">
        <v>9000</v>
      </c>
      <c r="F72" s="3">
        <v>9000</v>
      </c>
      <c r="G72" s="3">
        <v>9000</v>
      </c>
      <c r="H72" s="3">
        <v>9000</v>
      </c>
      <c r="I72" s="3">
        <v>9000</v>
      </c>
      <c r="J72" s="3">
        <v>9000</v>
      </c>
      <c r="K72" s="3">
        <v>9000</v>
      </c>
      <c r="L72" s="3">
        <v>9000</v>
      </c>
      <c r="M72" s="3">
        <v>9000</v>
      </c>
      <c r="N72" s="3">
        <v>9000</v>
      </c>
      <c r="O72" s="3">
        <v>9000</v>
      </c>
      <c r="P72" s="3">
        <v>9000</v>
      </c>
      <c r="Q72" s="3">
        <f t="shared" si="42"/>
        <v>108000</v>
      </c>
    </row>
    <row r="73" spans="1:17" x14ac:dyDescent="0.3">
      <c r="A73" s="33"/>
      <c r="B73" s="34"/>
      <c r="C73" s="35" t="s">
        <v>143</v>
      </c>
      <c r="D73" s="27">
        <f>7465499-6154693.55+117000</f>
        <v>1427805.4500000002</v>
      </c>
      <c r="E73" s="27">
        <v>0</v>
      </c>
      <c r="F73" s="27">
        <v>0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3">
        <f>(D73)</f>
        <v>1427805.4500000002</v>
      </c>
    </row>
    <row r="74" spans="1:17" x14ac:dyDescent="0.3">
      <c r="A74" s="42" t="s">
        <v>6</v>
      </c>
      <c r="B74" s="42"/>
      <c r="C74" s="42"/>
      <c r="D74" s="19">
        <f>SUM(D31:D73)</f>
        <v>7465499</v>
      </c>
      <c r="E74" s="19">
        <f t="shared" ref="E74:Q74" si="44">SUM(E31:E73)</f>
        <v>495000</v>
      </c>
      <c r="F74" s="19">
        <f t="shared" si="44"/>
        <v>495000</v>
      </c>
      <c r="G74" s="19">
        <f t="shared" si="44"/>
        <v>516193.55</v>
      </c>
      <c r="H74" s="19">
        <f t="shared" si="44"/>
        <v>503500</v>
      </c>
      <c r="I74" s="19">
        <f t="shared" si="44"/>
        <v>503500</v>
      </c>
      <c r="J74" s="19">
        <f t="shared" si="44"/>
        <v>503500</v>
      </c>
      <c r="K74" s="19">
        <f t="shared" si="44"/>
        <v>503500</v>
      </c>
      <c r="L74" s="19">
        <f t="shared" si="44"/>
        <v>503500</v>
      </c>
      <c r="M74" s="19">
        <f t="shared" si="44"/>
        <v>503500</v>
      </c>
      <c r="N74" s="19">
        <f t="shared" si="44"/>
        <v>503500</v>
      </c>
      <c r="O74" s="19">
        <f t="shared" si="44"/>
        <v>503500</v>
      </c>
      <c r="P74" s="19">
        <f t="shared" si="44"/>
        <v>503500</v>
      </c>
      <c r="Q74" s="19">
        <f t="shared" si="44"/>
        <v>7465499</v>
      </c>
    </row>
    <row r="75" spans="1:17" x14ac:dyDescent="0.3">
      <c r="A75" s="42" t="s">
        <v>12</v>
      </c>
      <c r="B75" s="42"/>
      <c r="C75" s="42"/>
      <c r="D75" s="36">
        <f t="shared" ref="D75:P75" si="45">D14+D21+D24+D27+D30+D74</f>
        <v>9573179</v>
      </c>
      <c r="E75" s="36">
        <f t="shared" si="45"/>
        <v>832325.16</v>
      </c>
      <c r="F75" s="36">
        <f t="shared" si="45"/>
        <v>655000</v>
      </c>
      <c r="G75" s="36">
        <f t="shared" si="45"/>
        <v>676193.55</v>
      </c>
      <c r="H75" s="36">
        <f t="shared" si="45"/>
        <v>663500</v>
      </c>
      <c r="I75" s="36">
        <f t="shared" si="45"/>
        <v>663500</v>
      </c>
      <c r="J75" s="36">
        <f t="shared" si="45"/>
        <v>663500</v>
      </c>
      <c r="K75" s="36">
        <f t="shared" si="45"/>
        <v>663500</v>
      </c>
      <c r="L75" s="36">
        <f t="shared" si="45"/>
        <v>663500</v>
      </c>
      <c r="M75" s="36">
        <f t="shared" si="45"/>
        <v>663500</v>
      </c>
      <c r="N75" s="36">
        <f t="shared" si="45"/>
        <v>663500</v>
      </c>
      <c r="O75" s="36">
        <f t="shared" si="45"/>
        <v>663500</v>
      </c>
      <c r="P75" s="36">
        <f t="shared" si="45"/>
        <v>663500</v>
      </c>
      <c r="Q75" s="36">
        <f>(Q14+Q21+Q24+Q27+Q30+Q74)</f>
        <v>9573179</v>
      </c>
    </row>
    <row r="76" spans="1:17" x14ac:dyDescent="0.3">
      <c r="E76" s="25"/>
    </row>
    <row r="77" spans="1:17" x14ac:dyDescent="0.3">
      <c r="A77" s="10" t="s">
        <v>149</v>
      </c>
      <c r="Q77" s="32"/>
    </row>
  </sheetData>
  <mergeCells count="11">
    <mergeCell ref="A2:Q2"/>
    <mergeCell ref="A3:Q3"/>
    <mergeCell ref="A4:Q4"/>
    <mergeCell ref="A14:C14"/>
    <mergeCell ref="A74:C74"/>
    <mergeCell ref="A75:C75"/>
    <mergeCell ref="Q5:Q6"/>
    <mergeCell ref="A24:C24"/>
    <mergeCell ref="A21:C21"/>
    <mergeCell ref="A30:C30"/>
    <mergeCell ref="A27:C27"/>
  </mergeCells>
  <pageMargins left="0.70866141732283472" right="0.70866141732283472" top="0.74803149606299213" bottom="0.74803149606299213" header="0.31496062992125984" footer="0.31496062992125984"/>
  <pageSetup paperSize="41" scale="41" orientation="landscape" r:id="rId1"/>
  <headerFooter>
    <oddFooter>&amp;C&amp;P/&amp;N</oddFooter>
  </headerFooter>
  <rowBreaks count="1" manualBreakCount="1">
    <brk id="46" max="16383" man="1"/>
  </rowBreaks>
  <ignoredErrors>
    <ignoredError sqref="D43" formula="1"/>
    <ignoredError sqref="Q7:Q10 Q11:Q12 Q54 Q57:Q6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UDAF-VIDER</dc:creator>
  <cp:lastModifiedBy>Juan Esteban Ordoñez Gonzalez</cp:lastModifiedBy>
  <cp:lastPrinted>2018-04-24T20:12:58Z</cp:lastPrinted>
  <dcterms:created xsi:type="dcterms:W3CDTF">2017-04-20T20:18:33Z</dcterms:created>
  <dcterms:modified xsi:type="dcterms:W3CDTF">2018-04-24T20:15:06Z</dcterms:modified>
</cp:coreProperties>
</file>